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9c8da4098d1eb02c/Documents/"/>
    </mc:Choice>
  </mc:AlternateContent>
  <xr:revisionPtr revIDLastSave="31" documentId="13_ncr:1_{48DEC1FE-FD15-4010-A1F1-016F9EEC959D}" xr6:coauthVersionLast="45" xr6:coauthVersionMax="45" xr10:uidLastSave="{C20726AC-E106-42F0-8B34-875B4EDEA67A}"/>
  <bookViews>
    <workbookView xWindow="-120" yWindow="-120" windowWidth="20730" windowHeight="11160" xr2:uid="{00000000-000D-0000-FFFF-FFFF00000000}"/>
  </bookViews>
  <sheets>
    <sheet name="Check Register" sheetId="3" r:id="rId1"/>
    <sheet name="Money Markets" sheetId="12" r:id="rId2"/>
    <sheet name="Cap. Campaign" sheetId="11" r:id="rId3"/>
    <sheet name="Expenses" sheetId="8" r:id="rId4"/>
    <sheet name="Income" sheetId="9" r:id="rId5"/>
    <sheet name="Investments" sheetId="2" r:id="rId6"/>
    <sheet name="CD" sheetId="13" r:id="rId7"/>
    <sheet name="2 yr. comparison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1" i="3" l="1"/>
  <c r="AA61" i="3"/>
  <c r="AK61" i="3" l="1"/>
  <c r="W61" i="3"/>
  <c r="V61" i="3"/>
  <c r="T61" i="3"/>
  <c r="N61" i="3"/>
  <c r="O61" i="3"/>
  <c r="M61" i="3"/>
  <c r="L61" i="3"/>
  <c r="D24" i="10" l="1"/>
  <c r="AF61" i="3" l="1"/>
  <c r="E61" i="3"/>
  <c r="D61" i="3"/>
  <c r="D12" i="10" l="1"/>
  <c r="C18" i="12" l="1"/>
  <c r="F7" i="2" l="1"/>
  <c r="F8" i="2" s="1"/>
  <c r="F9" i="2" s="1"/>
  <c r="D32" i="2" l="1"/>
  <c r="F28" i="2" l="1"/>
  <c r="D19" i="13"/>
  <c r="F15" i="2"/>
  <c r="F16" i="2" s="1"/>
  <c r="D18" i="12"/>
  <c r="D39" i="12"/>
  <c r="F22" i="2"/>
  <c r="F23" i="2" s="1"/>
  <c r="E6" i="13" l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F7" i="3" l="1"/>
  <c r="E5" i="12" l="1"/>
  <c r="E6" i="12" s="1"/>
  <c r="E7" i="12" s="1"/>
  <c r="E8" i="12" s="1"/>
  <c r="E9" i="12" s="1"/>
  <c r="E10" i="12" s="1"/>
  <c r="E11" i="12" l="1"/>
  <c r="E12" i="12" s="1"/>
  <c r="E13" i="12" s="1"/>
  <c r="F17" i="2"/>
  <c r="C39" i="12"/>
  <c r="B39" i="12"/>
  <c r="E25" i="12"/>
  <c r="E26" i="12" s="1"/>
  <c r="E27" i="12" s="1"/>
  <c r="E28" i="12" s="1"/>
  <c r="E29" i="12" s="1"/>
  <c r="E30" i="12" s="1"/>
  <c r="E31" i="12" s="1"/>
  <c r="E32" i="12" s="1"/>
  <c r="E33" i="12" s="1"/>
  <c r="E34" i="12" s="1"/>
  <c r="B18" i="12"/>
  <c r="E35" i="12" l="1"/>
  <c r="E36" i="12" s="1"/>
  <c r="E37" i="12" s="1"/>
  <c r="E38" i="12" s="1"/>
  <c r="E14" i="12"/>
  <c r="E15" i="12" s="1"/>
  <c r="E16" i="12" s="1"/>
  <c r="E17" i="12" s="1"/>
  <c r="E18" i="12"/>
  <c r="E39" i="12"/>
  <c r="G40" i="10"/>
  <c r="C26" i="10"/>
  <c r="C13" i="10"/>
  <c r="G45" i="10" l="1"/>
  <c r="G39" i="10"/>
  <c r="G38" i="10"/>
  <c r="D11" i="10" l="1"/>
  <c r="F11" i="10" l="1"/>
  <c r="E3" i="11"/>
  <c r="F61" i="3" l="1"/>
  <c r="D57" i="11"/>
  <c r="C57" i="11"/>
  <c r="E57" i="11" l="1"/>
  <c r="E4" i="11"/>
  <c r="E5" i="11" s="1"/>
  <c r="E6" i="11" s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F8" i="3" l="1"/>
  <c r="F9" i="3" s="1"/>
  <c r="F10" i="3" l="1"/>
  <c r="F11" i="3" s="1"/>
  <c r="F12" i="3" l="1"/>
  <c r="F13" i="3" l="1"/>
  <c r="F14" i="3" s="1"/>
  <c r="F15" i="3" s="1"/>
  <c r="F16" i="3" l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AJ61" i="3"/>
  <c r="C46" i="8" s="1"/>
  <c r="P61" i="3"/>
  <c r="F27" i="3" l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C19" i="9"/>
  <c r="F38" i="3" l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D14" i="10"/>
  <c r="F14" i="10" l="1"/>
  <c r="B17" i="9"/>
  <c r="R61" i="3"/>
  <c r="D19" i="10" s="1"/>
  <c r="F19" i="10" s="1"/>
  <c r="C19" i="8" l="1"/>
  <c r="D19" i="8" s="1"/>
  <c r="C16" i="9"/>
  <c r="J61" i="3"/>
  <c r="D32" i="10"/>
  <c r="F32" i="10" s="1"/>
  <c r="Y61" i="3"/>
  <c r="D30" i="10" s="1"/>
  <c r="D23" i="10"/>
  <c r="F23" i="10" s="1"/>
  <c r="U61" i="3"/>
  <c r="Q61" i="3"/>
  <c r="D18" i="10" s="1"/>
  <c r="F18" i="10" s="1"/>
  <c r="D9" i="10"/>
  <c r="AI61" i="3"/>
  <c r="D43" i="10" s="1"/>
  <c r="F43" i="10" s="1"/>
  <c r="AH61" i="3"/>
  <c r="D42" i="10" s="1"/>
  <c r="F42" i="10" s="1"/>
  <c r="AD61" i="3"/>
  <c r="Z61" i="3"/>
  <c r="D31" i="10" s="1"/>
  <c r="F31" i="10" s="1"/>
  <c r="F24" i="10"/>
  <c r="D21" i="10"/>
  <c r="F21" i="10" s="1"/>
  <c r="K61" i="3"/>
  <c r="D8" i="10" s="1"/>
  <c r="F8" i="10" s="1"/>
  <c r="AG61" i="3"/>
  <c r="D40" i="10" s="1"/>
  <c r="D39" i="10"/>
  <c r="D38" i="10"/>
  <c r="D10" i="10"/>
  <c r="F10" i="10" s="1"/>
  <c r="B20" i="8"/>
  <c r="B37" i="8"/>
  <c r="D45" i="10"/>
  <c r="S61" i="3"/>
  <c r="D20" i="10" s="1"/>
  <c r="I61" i="3"/>
  <c r="D7" i="10" s="1"/>
  <c r="AC61" i="3"/>
  <c r="D34" i="10" s="1"/>
  <c r="F34" i="10" s="1"/>
  <c r="AB61" i="3"/>
  <c r="D33" i="10" s="1"/>
  <c r="F33" i="10" s="1"/>
  <c r="X61" i="3"/>
  <c r="D28" i="10" s="1"/>
  <c r="F28" i="10" s="1"/>
  <c r="D15" i="8"/>
  <c r="B34" i="8"/>
  <c r="B16" i="8"/>
  <c r="B6" i="8"/>
  <c r="B27" i="8"/>
  <c r="B30" i="8"/>
  <c r="B41" i="8"/>
  <c r="B24" i="9"/>
  <c r="D22" i="10" l="1"/>
  <c r="F22" i="10" s="1"/>
  <c r="F7" i="10"/>
  <c r="E13" i="10"/>
  <c r="G13" i="10" s="1"/>
  <c r="E26" i="10"/>
  <c r="F9" i="10"/>
  <c r="E15" i="10"/>
  <c r="E35" i="10"/>
  <c r="F30" i="10"/>
  <c r="C47" i="10"/>
  <c r="D36" i="10"/>
  <c r="E47" i="10" s="1"/>
  <c r="F20" i="10"/>
  <c r="C42" i="8"/>
  <c r="D42" i="8" s="1"/>
  <c r="D46" i="8"/>
  <c r="C8" i="9"/>
  <c r="D8" i="9" s="1"/>
  <c r="C5" i="8"/>
  <c r="D5" i="8" s="1"/>
  <c r="C39" i="8"/>
  <c r="C22" i="9"/>
  <c r="D22" i="9" s="1"/>
  <c r="B47" i="8"/>
  <c r="B44" i="8"/>
  <c r="C22" i="8"/>
  <c r="D22" i="8" s="1"/>
  <c r="C40" i="8"/>
  <c r="D40" i="8" s="1"/>
  <c r="C36" i="8"/>
  <c r="D36" i="8" s="1"/>
  <c r="C29" i="8"/>
  <c r="D29" i="8" s="1"/>
  <c r="G36" i="10"/>
  <c r="C26" i="8"/>
  <c r="D26" i="8" s="1"/>
  <c r="C25" i="8"/>
  <c r="D25" i="8" s="1"/>
  <c r="C18" i="8"/>
  <c r="D18" i="8" s="1"/>
  <c r="C14" i="8"/>
  <c r="D14" i="8" s="1"/>
  <c r="C9" i="8"/>
  <c r="D9" i="8" s="1"/>
  <c r="C6" i="9"/>
  <c r="D6" i="9" s="1"/>
  <c r="C5" i="9"/>
  <c r="D5" i="9" s="1"/>
  <c r="C11" i="8"/>
  <c r="D11" i="8" s="1"/>
  <c r="C13" i="8"/>
  <c r="D13" i="8" s="1"/>
  <c r="C24" i="8"/>
  <c r="D24" i="8" s="1"/>
  <c r="C23" i="8"/>
  <c r="C12" i="8"/>
  <c r="D12" i="8" s="1"/>
  <c r="C33" i="8"/>
  <c r="D33" i="8" s="1"/>
  <c r="C11" i="9"/>
  <c r="D11" i="9" s="1"/>
  <c r="C32" i="8"/>
  <c r="D32" i="8" s="1"/>
  <c r="C15" i="9"/>
  <c r="D15" i="9" s="1"/>
  <c r="C13" i="9"/>
  <c r="D13" i="9" s="1"/>
  <c r="G47" i="10" l="1"/>
  <c r="E49" i="10"/>
  <c r="C6" i="8"/>
  <c r="D6" i="8" s="1"/>
  <c r="C37" i="8"/>
  <c r="D37" i="8" s="1"/>
  <c r="C15" i="10"/>
  <c r="C49" i="10" s="1"/>
  <c r="C35" i="10"/>
  <c r="G35" i="10" s="1"/>
  <c r="G26" i="10"/>
  <c r="C41" i="8"/>
  <c r="D41" i="8" s="1"/>
  <c r="D39" i="8"/>
  <c r="C44" i="10"/>
  <c r="G44" i="10" s="1"/>
  <c r="C20" i="8"/>
  <c r="D20" i="8" s="1"/>
  <c r="C27" i="8"/>
  <c r="D27" i="8" s="1"/>
  <c r="D23" i="8"/>
  <c r="C30" i="8"/>
  <c r="D30" i="8" s="1"/>
  <c r="C16" i="8"/>
  <c r="C34" i="8"/>
  <c r="D34" i="8" s="1"/>
  <c r="C17" i="9"/>
  <c r="D17" i="9" l="1"/>
  <c r="C20" i="9"/>
  <c r="D16" i="8"/>
  <c r="D44" i="8" s="1"/>
  <c r="C44" i="8"/>
  <c r="C47" i="8"/>
  <c r="D47" i="8" s="1"/>
  <c r="C24" i="9"/>
  <c r="D24" i="9" s="1"/>
  <c r="AL61" i="3"/>
  <c r="F10" i="2"/>
  <c r="F33" i="2" s="1"/>
</calcChain>
</file>

<file path=xl/sharedStrings.xml><?xml version="1.0" encoding="utf-8"?>
<sst xmlns="http://schemas.openxmlformats.org/spreadsheetml/2006/main" count="409" uniqueCount="281">
  <si>
    <t>CD</t>
  </si>
  <si>
    <t>#28346</t>
  </si>
  <si>
    <t>Date</t>
  </si>
  <si>
    <t>Income</t>
  </si>
  <si>
    <t>Ck#</t>
  </si>
  <si>
    <t>To</t>
  </si>
  <si>
    <t>Office</t>
  </si>
  <si>
    <t>Equipment</t>
  </si>
  <si>
    <t>Trail</t>
  </si>
  <si>
    <t>Groomer</t>
  </si>
  <si>
    <t xml:space="preserve"> </t>
  </si>
  <si>
    <t>Lakewood Cross Country Ski Club</t>
  </si>
  <si>
    <t>Budget</t>
  </si>
  <si>
    <t>Actual</t>
  </si>
  <si>
    <t>Membership Mailings/postage</t>
  </si>
  <si>
    <t>Newsletter/postage</t>
  </si>
  <si>
    <t>Post Office Box</t>
  </si>
  <si>
    <t>Postage</t>
  </si>
  <si>
    <t>Office - other</t>
  </si>
  <si>
    <t>Marketing &amp; Advertising</t>
  </si>
  <si>
    <t>Equipment Insurance</t>
  </si>
  <si>
    <t>Equipment Training</t>
  </si>
  <si>
    <t>Fuel</t>
  </si>
  <si>
    <t>Piston Bully Groomer</t>
  </si>
  <si>
    <t>Rent- Equipment Storage</t>
  </si>
  <si>
    <t>Skandic Groomer</t>
  </si>
  <si>
    <t>Trail Signage</t>
  </si>
  <si>
    <t>Porta Potty rental</t>
  </si>
  <si>
    <t>Trail Maintenance</t>
  </si>
  <si>
    <t>Snow Plowing</t>
  </si>
  <si>
    <t>Interest CD - Investments</t>
  </si>
  <si>
    <t>Membership Donations</t>
  </si>
  <si>
    <t>Trail Donations</t>
  </si>
  <si>
    <t>Ads/Map</t>
  </si>
  <si>
    <t>Fundraisers</t>
  </si>
  <si>
    <t>Dues</t>
  </si>
  <si>
    <t>Donations</t>
  </si>
  <si>
    <t>Social</t>
  </si>
  <si>
    <t>Mailings</t>
  </si>
  <si>
    <t>Newsletter</t>
  </si>
  <si>
    <t>PO BOX</t>
  </si>
  <si>
    <t>Phone</t>
  </si>
  <si>
    <t>Potty</t>
  </si>
  <si>
    <t>Plowing</t>
  </si>
  <si>
    <t>Signs</t>
  </si>
  <si>
    <t>Maintenance</t>
  </si>
  <si>
    <t>Porta</t>
  </si>
  <si>
    <t>Member</t>
  </si>
  <si>
    <t>Snow</t>
  </si>
  <si>
    <t>Other</t>
  </si>
  <si>
    <t>Rent</t>
  </si>
  <si>
    <t>Marketing</t>
  </si>
  <si>
    <t>Advertising</t>
  </si>
  <si>
    <t>Investments</t>
  </si>
  <si>
    <t>Payment/</t>
  </si>
  <si>
    <t>Deposit</t>
  </si>
  <si>
    <t>Debit (-)</t>
  </si>
  <si>
    <t>Credit (+)</t>
  </si>
  <si>
    <t>Check Register      #3484250</t>
  </si>
  <si>
    <t>BALANCE</t>
  </si>
  <si>
    <t>MISC</t>
  </si>
  <si>
    <t>Transfer to Savings</t>
  </si>
  <si>
    <t>***</t>
  </si>
  <si>
    <t>Insurance</t>
  </si>
  <si>
    <t>Equipment Ins.</t>
  </si>
  <si>
    <t>Equipment - Other</t>
  </si>
  <si>
    <t>Membership Mailings</t>
  </si>
  <si>
    <t>Office -other</t>
  </si>
  <si>
    <t>TOTAL INCOME</t>
  </si>
  <si>
    <t>Business Ads -Map</t>
  </si>
  <si>
    <t>Fundraiser Events</t>
  </si>
  <si>
    <t>Interest</t>
  </si>
  <si>
    <t>Member donations</t>
  </si>
  <si>
    <t>Ski Club Dues</t>
  </si>
  <si>
    <t>Net Income</t>
  </si>
  <si>
    <t>Trail Maintenance- Other</t>
  </si>
  <si>
    <t>TOTAL Marketing &amp; Adv.</t>
  </si>
  <si>
    <t>TOTAL Porta Potty</t>
  </si>
  <si>
    <t>TOTAL Snow Plowing</t>
  </si>
  <si>
    <t>TOTAL Trail Maps</t>
  </si>
  <si>
    <t>TOTAL</t>
  </si>
  <si>
    <t>Over/Under</t>
  </si>
  <si>
    <t>Telephone -Ski Hotline</t>
  </si>
  <si>
    <t>TOTAL EXPENSES</t>
  </si>
  <si>
    <t>Sub-Totals</t>
  </si>
  <si>
    <t>Business Ads / Ski Map</t>
  </si>
  <si>
    <t>Fund Raiser Events - non race</t>
  </si>
  <si>
    <t>TOTAL Earned Income</t>
  </si>
  <si>
    <t>Membership Dues</t>
  </si>
  <si>
    <t>***matches check register</t>
  </si>
  <si>
    <t>Difference</t>
  </si>
  <si>
    <t>Business Donations</t>
  </si>
  <si>
    <t>*** matches check register</t>
  </si>
  <si>
    <t>INCOME</t>
  </si>
  <si>
    <t>EXPENSE</t>
  </si>
  <si>
    <t>TOTAL Phone</t>
  </si>
  <si>
    <t>TOTAL Office</t>
  </si>
  <si>
    <t>TOTAL Trails</t>
  </si>
  <si>
    <t>TOTAL Equipment</t>
  </si>
  <si>
    <t>Equipment -other</t>
  </si>
  <si>
    <t>Balance brought forward</t>
  </si>
  <si>
    <t>Misc.</t>
  </si>
  <si>
    <t>Previous TWO Years Comparisons</t>
  </si>
  <si>
    <t>Business Donation</t>
  </si>
  <si>
    <t>Barry Brubaker, Treasurer</t>
  </si>
  <si>
    <t>X=balance OK with bank statement</t>
  </si>
  <si>
    <t xml:space="preserve">Annual Interest </t>
  </si>
  <si>
    <t>Checking Account</t>
  </si>
  <si>
    <t>TOTAL ASSETS</t>
  </si>
  <si>
    <t>Transfer</t>
  </si>
  <si>
    <t>Misc. Expenses</t>
  </si>
  <si>
    <t xml:space="preserve">Trail </t>
  </si>
  <si>
    <t>Maps</t>
  </si>
  <si>
    <t xml:space="preserve">Business </t>
  </si>
  <si>
    <t>Club Social</t>
  </si>
  <si>
    <t>PistenBully</t>
  </si>
  <si>
    <t>Chili</t>
  </si>
  <si>
    <t xml:space="preserve">Treasurer's Report as of </t>
  </si>
  <si>
    <t>Trail Maps and envelopes</t>
  </si>
  <si>
    <t>2017 Apparel purchase</t>
  </si>
  <si>
    <t>Hats/T-shirts</t>
  </si>
  <si>
    <t>Donor</t>
  </si>
  <si>
    <t>Amount</t>
  </si>
  <si>
    <t>Tax Form Sent</t>
  </si>
  <si>
    <t>TOTAL in MM</t>
  </si>
  <si>
    <t>Deposit Total</t>
  </si>
  <si>
    <t>Double bottom border - to the right of Underline</t>
  </si>
  <si>
    <t>ACH deposit from Thrivent Funds</t>
  </si>
  <si>
    <t>Money Market #9048</t>
  </si>
  <si>
    <t>Annual Interest</t>
  </si>
  <si>
    <t>TOTAL INTEREST INCOME</t>
  </si>
  <si>
    <t>Transfers</t>
  </si>
  <si>
    <t>Hats and shirts</t>
  </si>
  <si>
    <t>ACTUAL EXPENSES</t>
  </si>
  <si>
    <t>Actual Income</t>
  </si>
  <si>
    <t>Money Market #9047</t>
  </si>
  <si>
    <t>Capital Campaign Fund</t>
  </si>
  <si>
    <t>Don &amp; Donna Fischer, Woodstock IL</t>
  </si>
  <si>
    <t>x</t>
  </si>
  <si>
    <t>Transfer Deposit from club's CD $11,175.48 (CD now has  $10,000 left</t>
  </si>
  <si>
    <t>Accr Earning Pymt</t>
  </si>
  <si>
    <t>Lloyd &amp; Ellen Lundwahl, Silver Cliff WI</t>
  </si>
  <si>
    <t>Dr. Pete Kurtz O.D. Menominee MI</t>
  </si>
  <si>
    <t>ACH deposit by Wepay SV9T</t>
  </si>
  <si>
    <t>Nicolet Pharmacy Inc/Amy's Cellar -Gary &amp; Amy Donaldson, Lakewood</t>
  </si>
  <si>
    <t>TOTALS</t>
  </si>
  <si>
    <t>2018 Apparel Sales</t>
  </si>
  <si>
    <t>Steven &amp; Judy Menard, Shwano WI</t>
  </si>
  <si>
    <t>X</t>
  </si>
  <si>
    <t>Northland Lawn &amp; Sport - John Deere Quadtrak</t>
  </si>
  <si>
    <t>Transfer from Money Market</t>
  </si>
  <si>
    <t>Daniel Muhlenbeck, Green Bay WI    $100</t>
  </si>
  <si>
    <t xml:space="preserve">Accr Earning Pymt    </t>
  </si>
  <si>
    <t xml:space="preserve">John &amp; Colleen Altman  </t>
  </si>
  <si>
    <t xml:space="preserve">Accr Earning Pymt   </t>
  </si>
  <si>
    <t xml:space="preserve">Tim Klima   </t>
  </si>
  <si>
    <t xml:space="preserve">Cory &amp; Kristin Gagne (Gagne Auto Service),  Hortonville WI  </t>
  </si>
  <si>
    <t xml:space="preserve">Paul Haupt Menominee, MI  </t>
  </si>
  <si>
    <t xml:space="preserve">Matthew Connell,  Crivitz WI  </t>
  </si>
  <si>
    <t xml:space="preserve">Jim &amp; Mary Van Domelen, Lakewood WI   </t>
  </si>
  <si>
    <t xml:space="preserve">Francis Yanuzzi, Gurnee IL    </t>
  </si>
  <si>
    <t xml:space="preserve">Christine Czechanski, Two Rivers WI   </t>
  </si>
  <si>
    <t xml:space="preserve">Jules Blank, Green Bay WI      </t>
  </si>
  <si>
    <t xml:space="preserve">Dan Statz, Green Bay WI     </t>
  </si>
  <si>
    <t xml:space="preserve">Larry Dobberstein, Oshkosh WI    </t>
  </si>
  <si>
    <t xml:space="preserve">Thomas Mack,  Menominee MI    </t>
  </si>
  <si>
    <t>mrb</t>
  </si>
  <si>
    <t xml:space="preserve"> 12/31/2018</t>
  </si>
  <si>
    <t>Bob &amp; Emily Spoerri, Lakewood WI</t>
  </si>
  <si>
    <t>Peter Wright, Mountain WI</t>
  </si>
  <si>
    <t>Victor &amp; Joy Soderstrom ,Oconomowoc WI</t>
  </si>
  <si>
    <t>Diane McKeever &amp; Eric Jensen, Chicago IL</t>
  </si>
  <si>
    <t>Ted Galloway, Neenah, WI</t>
  </si>
  <si>
    <t>Dale &amp; Mary Ellen Keller</t>
  </si>
  <si>
    <t>Keith Lauritsen, DePere WI</t>
  </si>
  <si>
    <t>Caleb Klimma, Neenah WI</t>
  </si>
  <si>
    <t>Scott &amp; Barb Laux, Bonduel WI</t>
  </si>
  <si>
    <t>Pintsch's True Value Harware - Vicki Pintsch , Townsend WI</t>
  </si>
  <si>
    <t>Linda &amp; Pete Knutson, Whitefish Bay WI</t>
  </si>
  <si>
    <t>Mark &amp; Barb Charlton, Wabeno WI 54566</t>
  </si>
  <si>
    <t>ANST - Scott Putman - 2539 Oakwood Ave, Green Bay WI 54301</t>
  </si>
  <si>
    <t>Amazon Smile - ACH online donation</t>
  </si>
  <si>
    <t>Richard D. Martin, Menasha WI 54952</t>
  </si>
  <si>
    <t>James Considine, Chicago IL</t>
  </si>
  <si>
    <t>blb</t>
  </si>
  <si>
    <t>David &amp; Julie Feivor, Gillett WI 54124</t>
  </si>
  <si>
    <t>Wendy &amp; Pete Juneau, Lakewood WI</t>
  </si>
  <si>
    <t>Barry &amp; Margaret Brubaker, Stratford WI</t>
  </si>
  <si>
    <t>Donated</t>
  </si>
  <si>
    <t>Annual one-time expenses for equipment have been omitted for ease of comparisons*</t>
  </si>
  <si>
    <t>Adjusted**</t>
  </si>
  <si>
    <t>**After end of Fiscal Year</t>
  </si>
  <si>
    <t>Balance</t>
  </si>
  <si>
    <t>Money Market</t>
  </si>
  <si>
    <t>#9048</t>
  </si>
  <si>
    <t>Withdrawals</t>
  </si>
  <si>
    <t>Deposits</t>
  </si>
  <si>
    <t>#9047</t>
  </si>
  <si>
    <t>(No interest)</t>
  </si>
  <si>
    <t>Certificate of Deposit</t>
  </si>
  <si>
    <t>Total Int.</t>
  </si>
  <si>
    <t>X8346</t>
  </si>
  <si>
    <t>14 Months</t>
  </si>
  <si>
    <t>Capital Campaign</t>
  </si>
  <si>
    <t>Exp. 6/8/19</t>
  </si>
  <si>
    <t>Expenses April 2019 - March 2020</t>
  </si>
  <si>
    <t>Income April 2019 - March 2020</t>
  </si>
  <si>
    <t>D</t>
  </si>
  <si>
    <t>Tube Deposit Total $962 Memb. 1-single 2-family dep. Robert B.</t>
  </si>
  <si>
    <t>Post Master Post Office box 1 yr. rental fee</t>
  </si>
  <si>
    <t>Lloyd Lundwall 25 X to Lakewood 30 miles $375.00 mileage</t>
  </si>
  <si>
    <t>Shipping apparel Postage $3.75 Ellen Lundwall</t>
  </si>
  <si>
    <t>Misty Nyleen snow plowed main parking lot 3/2/19-prorated</t>
  </si>
  <si>
    <t>Supplies for Piston Bully and lunch for crew</t>
  </si>
  <si>
    <t>M</t>
  </si>
  <si>
    <t>McCauslin Golf Course- $1,200 rent - $636.68 fuel credit</t>
  </si>
  <si>
    <t>Riesterer &amp; Schnell supplies for Quad Trak Paul Romanesko</t>
  </si>
  <si>
    <t>Quad Trak</t>
  </si>
  <si>
    <t>ACH</t>
  </si>
  <si>
    <t>WI Dept. of Financial Institutions</t>
  </si>
  <si>
    <t>Non-Stock Report</t>
  </si>
  <si>
    <t>Thrivent</t>
  </si>
  <si>
    <t>Amazon</t>
  </si>
  <si>
    <t>Spring Ski Club Social</t>
  </si>
  <si>
    <t>2 batteries for the Piston Bully - pd by Paul Romenesko</t>
  </si>
  <si>
    <t>West Bend Mutual, Insurance, Machines &amp; Liability</t>
  </si>
  <si>
    <t>Oconto County Tourism Guide Ad</t>
  </si>
  <si>
    <t>Sold 2 Club long sleeve T-shirts. Dep. Ellen Lundwall</t>
  </si>
  <si>
    <t>Lakewood Area Chamber of Commerce - annual dues</t>
  </si>
  <si>
    <t>Laona State Bank - Ordered New Checks</t>
  </si>
  <si>
    <t>Treasurer's Report 09/30/2019 by Barry Brubaker</t>
  </si>
  <si>
    <t>Expenses</t>
  </si>
  <si>
    <t>Year to Date</t>
  </si>
  <si>
    <t>Tom Lane, expenses fuel mowing, maint.parts QuadTrak</t>
  </si>
  <si>
    <t>Post Master 5 booklet stamps @ $11ea.</t>
  </si>
  <si>
    <t>DDA</t>
  </si>
  <si>
    <t>DDA to Ckg from MM # 9048 for Quad Trak expenses</t>
  </si>
  <si>
    <t>Riesterer &amp; Schnell service work  for Quad Trak, Pound WI</t>
  </si>
  <si>
    <t>Skinnyski.com annual membership</t>
  </si>
  <si>
    <t>Cell Com $100 annual ski hot phone</t>
  </si>
  <si>
    <t>Garrow Oil; Fuel, Gator &amp; Piston Bully; invoc. #13095 &amp; 096</t>
  </si>
  <si>
    <t>1stTube dep. Bob B. $450 memberships, $525 donations</t>
  </si>
  <si>
    <t>dep. Barry B. memberships $210 donations $55</t>
  </si>
  <si>
    <t>dep. Barry B. memberships $90 donations $55</t>
  </si>
  <si>
    <t>dep. Mary V.D. memberships $2,235, donations $2,435</t>
  </si>
  <si>
    <t>dep. Mary V.D. memberships $330, donations $105</t>
  </si>
  <si>
    <t>dep. Mary V.D. memberships $1,590, donations $705</t>
  </si>
  <si>
    <t>dep. Mary V.D. memberships $375, donations $100</t>
  </si>
  <si>
    <t>2ndTube dep. Bob B. $555 memberships, $1,022 donations</t>
  </si>
  <si>
    <t>dep. Mary V.D. memberships $420, donations $130</t>
  </si>
  <si>
    <t>Trans.</t>
  </si>
  <si>
    <t>Transfer from chg to MM#9048</t>
  </si>
  <si>
    <t>dep. Barry B. memberships $60, donations $0</t>
  </si>
  <si>
    <t>Allegra of Appleton 250 membership envelopes</t>
  </si>
  <si>
    <t>Trail Tube</t>
  </si>
  <si>
    <t>3rdTube dep. BobB. memberships $360, donations $463</t>
  </si>
  <si>
    <t>dep. Barry B. trail donation $25</t>
  </si>
  <si>
    <t>Totals</t>
  </si>
  <si>
    <t>Paul's Portable Toilet - Rental 12/08/2019 thru /01/04/2020</t>
  </si>
  <si>
    <t>Paul's Portable Toilet - Rental 01/08/2019 thru /02/04/2020</t>
  </si>
  <si>
    <t>dep. Mary V.D. memberships $105, donations $0</t>
  </si>
  <si>
    <t>Thivent</t>
  </si>
  <si>
    <t>dep. Barry B. trail donation $50</t>
  </si>
  <si>
    <t>dep. Barry B. Chili Social donations</t>
  </si>
  <si>
    <t>Snow plowed 3X parking lots @ $120 each =$360</t>
  </si>
  <si>
    <t>Snow plowed 2X parking lots @ $120 each =$240</t>
  </si>
  <si>
    <t>Paul's Portable Toilet - Rental 02/04/2019 thru /03/03/2020</t>
  </si>
  <si>
    <t>dep. Mary V.D. memberships $105, donations $100</t>
  </si>
  <si>
    <t>2018-19</t>
  </si>
  <si>
    <t>2019-20</t>
  </si>
  <si>
    <t>Lakewood Cross Country Ski Club as of 3/31/20</t>
  </si>
  <si>
    <t>Check this</t>
  </si>
  <si>
    <t>Miscellaneous</t>
  </si>
  <si>
    <t>Lloyd Business mi. round trip to Lkwd 570 mi.X .575 =</t>
  </si>
  <si>
    <t>3//29/2020</t>
  </si>
  <si>
    <t>Tom Lane, expenses for Quad track winter- 4 billings</t>
  </si>
  <si>
    <t>Final Tube dep. BobB. memberships $510, donat. $1,365 =</t>
  </si>
  <si>
    <t>McCauslin Golf Course- $1,200 rent - $565.20 fuel credit =</t>
  </si>
  <si>
    <t>P.O. Box rental fee</t>
  </si>
  <si>
    <t>Paul's Portable Toilet - Rental 03/04/2019 thru /03/31/2020</t>
  </si>
  <si>
    <t>April 25,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</si>
</sst>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 val="double"/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 val="singleAccounting"/>
      <sz val="12"/>
      <name val="Arial"/>
      <family val="2"/>
    </font>
    <font>
      <u val="singleAccounting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9" fillId="0" borderId="0" xfId="0" applyFont="1"/>
    <xf numFmtId="2" fontId="0" fillId="0" borderId="0" xfId="0" applyNumberFormat="1"/>
    <xf numFmtId="17" fontId="9" fillId="0" borderId="0" xfId="0" applyNumberFormat="1" applyFont="1"/>
    <xf numFmtId="2" fontId="6" fillId="0" borderId="0" xfId="0" applyNumberFormat="1" applyFont="1"/>
    <xf numFmtId="17" fontId="8" fillId="0" borderId="0" xfId="0" applyNumberFormat="1" applyFont="1"/>
    <xf numFmtId="2" fontId="11" fillId="0" borderId="0" xfId="0" applyNumberFormat="1" applyFont="1"/>
    <xf numFmtId="0" fontId="11" fillId="0" borderId="0" xfId="0" applyFont="1"/>
    <xf numFmtId="0" fontId="8" fillId="0" borderId="0" xfId="0" applyFont="1"/>
    <xf numFmtId="2" fontId="3" fillId="0" borderId="0" xfId="0" applyNumberFormat="1" applyFont="1"/>
    <xf numFmtId="0" fontId="6" fillId="2" borderId="0" xfId="0" applyFont="1" applyFill="1"/>
    <xf numFmtId="2" fontId="0" fillId="0" borderId="0" xfId="0" applyNumberForma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12" fillId="0" borderId="0" xfId="0" applyFont="1"/>
    <xf numFmtId="0" fontId="10" fillId="0" borderId="0" xfId="0" applyFont="1"/>
    <xf numFmtId="0" fontId="13" fillId="0" borderId="0" xfId="0" applyFont="1" applyAlignment="1">
      <alignment horizontal="right"/>
    </xf>
    <xf numFmtId="44" fontId="0" fillId="0" borderId="0" xfId="1" applyFont="1"/>
    <xf numFmtId="44" fontId="6" fillId="0" borderId="0" xfId="1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14" fontId="15" fillId="0" borderId="0" xfId="0" applyNumberFormat="1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164" fontId="17" fillId="0" borderId="0" xfId="0" applyNumberFormat="1" applyFont="1"/>
    <xf numFmtId="165" fontId="17" fillId="0" borderId="0" xfId="0" applyNumberFormat="1" applyFont="1"/>
    <xf numFmtId="0" fontId="19" fillId="0" borderId="0" xfId="0" applyFont="1"/>
    <xf numFmtId="0" fontId="16" fillId="0" borderId="0" xfId="0" applyFont="1" applyAlignment="1">
      <alignment horizontal="left"/>
    </xf>
    <xf numFmtId="164" fontId="20" fillId="0" borderId="0" xfId="0" applyNumberFormat="1" applyFont="1"/>
    <xf numFmtId="165" fontId="20" fillId="0" borderId="0" xfId="0" applyNumberFormat="1" applyFont="1"/>
    <xf numFmtId="0" fontId="20" fillId="0" borderId="0" xfId="0" applyFont="1"/>
    <xf numFmtId="164" fontId="17" fillId="2" borderId="0" xfId="0" applyNumberFormat="1" applyFont="1" applyFill="1"/>
    <xf numFmtId="0" fontId="17" fillId="2" borderId="0" xfId="0" applyFont="1" applyFill="1"/>
    <xf numFmtId="165" fontId="17" fillId="2" borderId="0" xfId="0" applyNumberFormat="1" applyFont="1" applyFill="1"/>
    <xf numFmtId="164" fontId="21" fillId="2" borderId="0" xfId="0" applyNumberFormat="1" applyFont="1" applyFill="1"/>
    <xf numFmtId="164" fontId="21" fillId="0" borderId="0" xfId="0" applyNumberFormat="1" applyFont="1"/>
    <xf numFmtId="14" fontId="17" fillId="0" borderId="0" xfId="0" applyNumberFormat="1" applyFont="1"/>
    <xf numFmtId="8" fontId="21" fillId="0" borderId="0" xfId="0" applyNumberFormat="1" applyFont="1" applyAlignment="1">
      <alignment horizontal="right"/>
    </xf>
    <xf numFmtId="7" fontId="17" fillId="0" borderId="0" xfId="1" applyNumberFormat="1" applyFont="1"/>
    <xf numFmtId="44" fontId="17" fillId="0" borderId="0" xfId="1" applyFont="1"/>
    <xf numFmtId="8" fontId="21" fillId="0" borderId="0" xfId="0" applyNumberFormat="1" applyFont="1"/>
    <xf numFmtId="1" fontId="17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right"/>
    </xf>
    <xf numFmtId="8" fontId="17" fillId="0" borderId="0" xfId="0" applyNumberFormat="1" applyFont="1"/>
    <xf numFmtId="164" fontId="18" fillId="0" borderId="0" xfId="0" applyNumberFormat="1" applyFont="1"/>
    <xf numFmtId="0" fontId="17" fillId="0" borderId="0" xfId="0" applyFont="1" applyAlignment="1">
      <alignment horizontal="right"/>
    </xf>
    <xf numFmtId="8" fontId="18" fillId="0" borderId="0" xfId="0" applyNumberFormat="1" applyFont="1" applyAlignment="1">
      <alignment horizontal="right"/>
    </xf>
    <xf numFmtId="164" fontId="18" fillId="2" borderId="0" xfId="0" applyNumberFormat="1" applyFont="1" applyFill="1"/>
    <xf numFmtId="1" fontId="22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center"/>
    </xf>
    <xf numFmtId="8" fontId="1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4" fontId="15" fillId="0" borderId="0" xfId="1" applyFont="1"/>
    <xf numFmtId="14" fontId="15" fillId="0" borderId="2" xfId="0" applyNumberFormat="1" applyFont="1" applyBorder="1"/>
    <xf numFmtId="164" fontId="12" fillId="0" borderId="0" xfId="0" applyNumberFormat="1" applyFont="1"/>
    <xf numFmtId="8" fontId="15" fillId="0" borderId="0" xfId="0" applyNumberFormat="1" applyFont="1"/>
    <xf numFmtId="8" fontId="15" fillId="0" borderId="0" xfId="1" applyNumberFormat="1" applyFont="1"/>
    <xf numFmtId="0" fontId="12" fillId="0" borderId="0" xfId="0" applyFont="1" applyAlignment="1">
      <alignment horizontal="right"/>
    </xf>
    <xf numFmtId="14" fontId="23" fillId="0" borderId="0" xfId="0" applyNumberFormat="1" applyFont="1"/>
    <xf numFmtId="14" fontId="23" fillId="0" borderId="0" xfId="0" applyNumberFormat="1" applyFont="1" applyAlignment="1">
      <alignment horizontal="right"/>
    </xf>
    <xf numFmtId="14" fontId="23" fillId="0" borderId="0" xfId="0" applyNumberFormat="1" applyFont="1" applyAlignment="1">
      <alignment horizontal="right" vertical="center"/>
    </xf>
    <xf numFmtId="0" fontId="24" fillId="0" borderId="0" xfId="0" applyFont="1"/>
    <xf numFmtId="14" fontId="12" fillId="0" borderId="0" xfId="0" applyNumberFormat="1" applyFont="1"/>
    <xf numFmtId="165" fontId="0" fillId="0" borderId="0" xfId="0" applyNumberFormat="1"/>
    <xf numFmtId="4" fontId="12" fillId="0" borderId="0" xfId="0" applyNumberFormat="1" applyFont="1"/>
    <xf numFmtId="165" fontId="6" fillId="0" borderId="1" xfId="0" applyNumberFormat="1" applyFont="1" applyBorder="1"/>
    <xf numFmtId="0" fontId="25" fillId="0" borderId="0" xfId="0" applyFont="1"/>
    <xf numFmtId="2" fontId="26" fillId="0" borderId="0" xfId="0" applyNumberFormat="1" applyFont="1"/>
    <xf numFmtId="2" fontId="27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4" fontId="17" fillId="0" borderId="0" xfId="1" applyNumberFormat="1" applyFont="1"/>
    <xf numFmtId="1" fontId="1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center"/>
    </xf>
    <xf numFmtId="14" fontId="1" fillId="0" borderId="0" xfId="0" applyNumberFormat="1" applyFont="1"/>
    <xf numFmtId="8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21" fillId="0" borderId="0" xfId="0" applyNumberFormat="1" applyFont="1"/>
    <xf numFmtId="14" fontId="23" fillId="0" borderId="2" xfId="0" applyNumberFormat="1" applyFont="1" applyBorder="1"/>
    <xf numFmtId="14" fontId="13" fillId="0" borderId="2" xfId="0" applyNumberFormat="1" applyFont="1" applyBorder="1"/>
    <xf numFmtId="8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6" fillId="0" borderId="0" xfId="0" applyNumberFormat="1" applyFont="1"/>
    <xf numFmtId="44" fontId="6" fillId="0" borderId="0" xfId="1" applyFont="1" applyAlignment="1">
      <alignment horizontal="center"/>
    </xf>
    <xf numFmtId="165" fontId="6" fillId="0" borderId="0" xfId="1" applyNumberFormat="1" applyFont="1"/>
    <xf numFmtId="165" fontId="0" fillId="0" borderId="1" xfId="0" applyNumberFormat="1" applyBorder="1"/>
    <xf numFmtId="165" fontId="6" fillId="0" borderId="1" xfId="1" applyNumberFormat="1" applyFont="1" applyBorder="1"/>
    <xf numFmtId="165" fontId="6" fillId="0" borderId="1" xfId="0" applyNumberFormat="1" applyFont="1" applyBorder="1" applyAlignment="1">
      <alignment horizontal="center"/>
    </xf>
    <xf numFmtId="165" fontId="1" fillId="0" borderId="0" xfId="0" applyNumberFormat="1" applyFont="1"/>
    <xf numFmtId="0" fontId="4" fillId="0" borderId="0" xfId="0" applyFont="1" applyAlignment="1">
      <alignment horizontal="right"/>
    </xf>
    <xf numFmtId="14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14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165" fontId="4" fillId="0" borderId="0" xfId="0" applyNumberFormat="1" applyFont="1"/>
    <xf numFmtId="165" fontId="3" fillId="0" borderId="0" xfId="0" applyNumberFormat="1" applyFont="1" applyFill="1"/>
    <xf numFmtId="0" fontId="3" fillId="0" borderId="0" xfId="0" applyFont="1" applyFill="1"/>
    <xf numFmtId="8" fontId="4" fillId="0" borderId="0" xfId="0" applyNumberFormat="1" applyFont="1" applyFill="1"/>
    <xf numFmtId="0" fontId="1" fillId="5" borderId="0" xfId="0" applyFont="1" applyFill="1"/>
    <xf numFmtId="0" fontId="0" fillId="5" borderId="0" xfId="0" applyFill="1"/>
    <xf numFmtId="0" fontId="0" fillId="0" borderId="0" xfId="0" applyFill="1"/>
    <xf numFmtId="0" fontId="5" fillId="5" borderId="0" xfId="0" applyFont="1" applyFill="1"/>
    <xf numFmtId="0" fontId="4" fillId="5" borderId="0" xfId="0" applyFont="1" applyFill="1"/>
    <xf numFmtId="165" fontId="4" fillId="5" borderId="0" xfId="0" applyNumberFormat="1" applyFont="1" applyFill="1"/>
    <xf numFmtId="14" fontId="4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165" fontId="3" fillId="5" borderId="0" xfId="0" applyNumberFormat="1" applyFont="1" applyFill="1"/>
    <xf numFmtId="165" fontId="3" fillId="0" borderId="0" xfId="0" applyNumberFormat="1" applyFont="1"/>
    <xf numFmtId="165" fontId="0" fillId="0" borderId="0" xfId="0" applyNumberFormat="1" applyFill="1"/>
    <xf numFmtId="44" fontId="0" fillId="0" borderId="0" xfId="1" applyFont="1" applyFill="1"/>
    <xf numFmtId="165" fontId="0" fillId="0" borderId="1" xfId="0" applyNumberFormat="1" applyFill="1" applyBorder="1"/>
    <xf numFmtId="165" fontId="28" fillId="5" borderId="0" xfId="0" applyNumberFormat="1" applyFont="1" applyFill="1"/>
    <xf numFmtId="0" fontId="4" fillId="3" borderId="0" xfId="0" applyFont="1" applyFill="1"/>
    <xf numFmtId="14" fontId="4" fillId="3" borderId="0" xfId="0" applyNumberFormat="1" applyFont="1" applyFill="1"/>
    <xf numFmtId="165" fontId="4" fillId="3" borderId="0" xfId="0" applyNumberFormat="1" applyFont="1" applyFill="1"/>
    <xf numFmtId="165" fontId="28" fillId="3" borderId="0" xfId="0" applyNumberFormat="1" applyFont="1" applyFill="1"/>
    <xf numFmtId="0" fontId="4" fillId="4" borderId="0" xfId="0" applyFont="1" applyFill="1"/>
    <xf numFmtId="14" fontId="4" fillId="4" borderId="0" xfId="0" applyNumberFormat="1" applyFont="1" applyFill="1"/>
    <xf numFmtId="165" fontId="4" fillId="4" borderId="0" xfId="0" applyNumberFormat="1" applyFont="1" applyFill="1"/>
    <xf numFmtId="165" fontId="28" fillId="4" borderId="0" xfId="0" applyNumberFormat="1" applyFont="1" applyFill="1"/>
    <xf numFmtId="10" fontId="0" fillId="5" borderId="0" xfId="0" applyNumberFormat="1" applyFill="1" applyAlignment="1">
      <alignment horizontal="left"/>
    </xf>
    <xf numFmtId="0" fontId="4" fillId="5" borderId="0" xfId="0" applyFont="1" applyFill="1" applyAlignment="1">
      <alignment horizontal="right"/>
    </xf>
    <xf numFmtId="10" fontId="4" fillId="3" borderId="0" xfId="0" applyNumberFormat="1" applyFont="1" applyFill="1" applyAlignment="1">
      <alignment horizontal="left"/>
    </xf>
    <xf numFmtId="10" fontId="4" fillId="4" borderId="0" xfId="0" applyNumberFormat="1" applyFont="1" applyFill="1" applyAlignment="1">
      <alignment horizontal="left"/>
    </xf>
    <xf numFmtId="14" fontId="1" fillId="0" borderId="2" xfId="0" applyNumberFormat="1" applyFont="1" applyBorder="1"/>
    <xf numFmtId="0" fontId="0" fillId="6" borderId="0" xfId="0" applyFill="1"/>
    <xf numFmtId="49" fontId="6" fillId="0" borderId="0" xfId="0" applyNumberFormat="1" applyFont="1"/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5" fillId="0" borderId="0" xfId="0" applyFont="1" applyFill="1"/>
    <xf numFmtId="0" fontId="1" fillId="0" borderId="0" xfId="0" applyFont="1" applyFill="1"/>
    <xf numFmtId="10" fontId="3" fillId="0" borderId="0" xfId="0" applyNumberFormat="1" applyFont="1" applyFill="1"/>
    <xf numFmtId="164" fontId="17" fillId="0" borderId="0" xfId="0" applyNumberFormat="1" applyFont="1" applyFill="1"/>
    <xf numFmtId="0" fontId="0" fillId="3" borderId="0" xfId="0" applyFill="1"/>
    <xf numFmtId="164" fontId="1" fillId="7" borderId="0" xfId="0" applyNumberFormat="1" applyFont="1" applyFill="1"/>
    <xf numFmtId="164" fontId="1" fillId="0" borderId="0" xfId="0" applyNumberFormat="1" applyFont="1"/>
    <xf numFmtId="165" fontId="17" fillId="0" borderId="0" xfId="0" applyNumberFormat="1" applyFont="1" applyFill="1"/>
    <xf numFmtId="164" fontId="1" fillId="2" borderId="0" xfId="0" applyNumberFormat="1" applyFont="1" applyFill="1"/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Border="1"/>
    <xf numFmtId="165" fontId="29" fillId="0" borderId="0" xfId="0" applyNumberFormat="1" applyFont="1" applyAlignment="1">
      <alignment horizontal="right"/>
    </xf>
    <xf numFmtId="2" fontId="1" fillId="6" borderId="0" xfId="0" applyNumberFormat="1" applyFont="1" applyFill="1"/>
    <xf numFmtId="44" fontId="0" fillId="6" borderId="0" xfId="1" applyFont="1" applyFill="1"/>
    <xf numFmtId="165" fontId="0" fillId="6" borderId="1" xfId="0" applyNumberFormat="1" applyFill="1" applyBorder="1"/>
    <xf numFmtId="165" fontId="1" fillId="6" borderId="0" xfId="0" applyNumberFormat="1" applyFont="1" applyFill="1"/>
    <xf numFmtId="165" fontId="0" fillId="6" borderId="0" xfId="0" applyNumberFormat="1" applyFill="1"/>
    <xf numFmtId="10" fontId="0" fillId="0" borderId="0" xfId="0" applyNumberFormat="1"/>
    <xf numFmtId="14" fontId="6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6"/>
  <sheetViews>
    <sheetView tabSelected="1" zoomScaleNormal="100" workbookViewId="0">
      <pane ySplit="5" topLeftCell="A48" activePane="bottomLeft" state="frozen"/>
      <selection pane="bottomLeft" activeCell="B61" sqref="B61"/>
    </sheetView>
  </sheetViews>
  <sheetFormatPr defaultRowHeight="12.75" x14ac:dyDescent="0.2"/>
  <cols>
    <col min="1" max="1" width="10.140625" style="35" bestFit="1" customWidth="1"/>
    <col min="2" max="2" width="9.140625" style="34"/>
    <col min="3" max="3" width="49.7109375" style="35" customWidth="1"/>
    <col min="4" max="4" width="11.28515625" style="35" customWidth="1"/>
    <col min="5" max="5" width="11.140625" style="37" customWidth="1"/>
    <col min="6" max="6" width="11.28515625" style="37" customWidth="1"/>
    <col min="7" max="7" width="2.42578125" style="37" customWidth="1"/>
    <col min="8" max="8" width="2" style="35" customWidth="1"/>
    <col min="9" max="9" width="9.7109375" style="37" customWidth="1"/>
    <col min="10" max="10" width="9.7109375" style="38" customWidth="1"/>
    <col min="11" max="15" width="9.7109375" style="37" customWidth="1"/>
    <col min="16" max="16" width="11.42578125" style="37" customWidth="1"/>
    <col min="17" max="19" width="9.7109375" style="37" customWidth="1"/>
    <col min="20" max="20" width="10.85546875" style="35" customWidth="1"/>
    <col min="21" max="21" width="12.140625" style="35" customWidth="1"/>
    <col min="22" max="24" width="10.85546875" style="35" customWidth="1"/>
    <col min="25" max="34" width="9.140625" style="35"/>
    <col min="35" max="35" width="10.140625" style="35" bestFit="1" customWidth="1"/>
    <col min="36" max="36" width="10.140625" style="35" customWidth="1"/>
    <col min="37" max="37" width="10.42578125" style="37" customWidth="1"/>
    <col min="38" max="38" width="14.28515625" style="35" customWidth="1"/>
    <col min="39" max="16384" width="9.140625" style="35"/>
  </cols>
  <sheetData>
    <row r="1" spans="1:38" ht="15.75" x14ac:dyDescent="0.25">
      <c r="A1" s="33" t="s">
        <v>11</v>
      </c>
      <c r="D1" s="36" t="s">
        <v>117</v>
      </c>
      <c r="F1" s="149" t="s">
        <v>280</v>
      </c>
    </row>
    <row r="2" spans="1:38" s="43" customFormat="1" ht="18" x14ac:dyDescent="0.25">
      <c r="A2" s="39" t="s">
        <v>58</v>
      </c>
      <c r="B2" s="40"/>
      <c r="C2" s="33"/>
      <c r="D2" s="36" t="s">
        <v>104</v>
      </c>
      <c r="E2" s="41"/>
      <c r="F2" s="41"/>
      <c r="G2" s="41"/>
      <c r="H2" s="33"/>
      <c r="I2" s="41"/>
      <c r="J2" s="42"/>
      <c r="K2" s="41"/>
      <c r="L2" s="41"/>
      <c r="M2" s="41"/>
      <c r="N2" s="41"/>
      <c r="O2" s="41"/>
      <c r="P2" s="41"/>
      <c r="Q2" s="41"/>
      <c r="R2" s="41"/>
      <c r="S2" s="41"/>
      <c r="AK2" s="41"/>
    </row>
    <row r="3" spans="1:38" s="43" customFormat="1" ht="18" x14ac:dyDescent="0.25">
      <c r="A3" s="39"/>
      <c r="B3" s="40"/>
      <c r="C3" s="33"/>
      <c r="D3" s="36"/>
      <c r="E3" s="41"/>
      <c r="F3" s="41"/>
      <c r="G3" s="41"/>
      <c r="H3" s="33"/>
      <c r="I3" s="41"/>
      <c r="J3" s="42"/>
      <c r="K3" s="41"/>
      <c r="L3" s="41"/>
      <c r="M3" s="41"/>
      <c r="N3" s="41"/>
      <c r="O3" s="41"/>
      <c r="P3" s="41"/>
      <c r="Q3" s="41"/>
      <c r="R3" s="41"/>
      <c r="S3" s="41"/>
      <c r="AK3" s="41"/>
    </row>
    <row r="4" spans="1:38" x14ac:dyDescent="0.2">
      <c r="A4" s="36"/>
      <c r="D4" s="35" t="s">
        <v>54</v>
      </c>
      <c r="E4" s="37" t="s">
        <v>55</v>
      </c>
      <c r="H4" s="45"/>
      <c r="I4" s="44"/>
      <c r="J4" s="46" t="s">
        <v>113</v>
      </c>
      <c r="K4" s="44"/>
      <c r="L4" s="44" t="s">
        <v>47</v>
      </c>
      <c r="M4" s="44" t="s">
        <v>47</v>
      </c>
      <c r="N4" s="161" t="s">
        <v>254</v>
      </c>
      <c r="O4" s="44"/>
      <c r="P4" s="44" t="s">
        <v>109</v>
      </c>
      <c r="S4" s="37" t="s">
        <v>7</v>
      </c>
      <c r="T4" s="35" t="s">
        <v>7</v>
      </c>
      <c r="U4" s="35" t="s">
        <v>115</v>
      </c>
      <c r="W4" s="83" t="s">
        <v>217</v>
      </c>
      <c r="X4" s="35" t="s">
        <v>51</v>
      </c>
      <c r="Y4" s="35" t="s">
        <v>47</v>
      </c>
      <c r="AC4" s="35" t="s">
        <v>6</v>
      </c>
      <c r="AE4" s="35" t="s">
        <v>46</v>
      </c>
      <c r="AF4" s="35" t="s">
        <v>48</v>
      </c>
      <c r="AG4" s="35" t="s">
        <v>111</v>
      </c>
      <c r="AH4" s="35" t="s">
        <v>8</v>
      </c>
      <c r="AI4" s="35" t="s">
        <v>8</v>
      </c>
      <c r="AJ4" s="23" t="s">
        <v>131</v>
      </c>
      <c r="AK4" s="37" t="s">
        <v>60</v>
      </c>
    </row>
    <row r="5" spans="1:38" x14ac:dyDescent="0.2">
      <c r="A5" s="35" t="s">
        <v>2</v>
      </c>
      <c r="B5" s="34" t="s">
        <v>4</v>
      </c>
      <c r="C5" s="35" t="s">
        <v>5</v>
      </c>
      <c r="D5" s="35" t="s">
        <v>56</v>
      </c>
      <c r="E5" s="37" t="s">
        <v>57</v>
      </c>
      <c r="F5" s="37" t="s">
        <v>59</v>
      </c>
      <c r="H5" s="45"/>
      <c r="I5" s="44" t="s">
        <v>33</v>
      </c>
      <c r="J5" s="46" t="s">
        <v>36</v>
      </c>
      <c r="K5" s="44" t="s">
        <v>34</v>
      </c>
      <c r="L5" s="44" t="s">
        <v>35</v>
      </c>
      <c r="M5" s="158" t="s">
        <v>36</v>
      </c>
      <c r="N5" s="44" t="s">
        <v>36</v>
      </c>
      <c r="O5" s="47" t="s">
        <v>101</v>
      </c>
      <c r="P5" s="44"/>
      <c r="Q5" s="37" t="s">
        <v>37</v>
      </c>
      <c r="R5" s="48" t="s">
        <v>120</v>
      </c>
      <c r="S5" s="37" t="s">
        <v>63</v>
      </c>
      <c r="T5" s="35" t="s">
        <v>22</v>
      </c>
      <c r="U5" s="35" t="s">
        <v>9</v>
      </c>
      <c r="V5" s="35" t="s">
        <v>50</v>
      </c>
      <c r="W5" s="35" t="s">
        <v>9</v>
      </c>
      <c r="X5" s="35" t="s">
        <v>52</v>
      </c>
      <c r="Y5" s="35" t="s">
        <v>38</v>
      </c>
      <c r="Z5" s="35" t="s">
        <v>39</v>
      </c>
      <c r="AA5" s="35" t="s">
        <v>40</v>
      </c>
      <c r="AB5" s="35" t="s">
        <v>17</v>
      </c>
      <c r="AC5" s="35" t="s">
        <v>49</v>
      </c>
      <c r="AD5" s="35" t="s">
        <v>41</v>
      </c>
      <c r="AE5" s="35" t="s">
        <v>42</v>
      </c>
      <c r="AF5" s="35" t="s">
        <v>43</v>
      </c>
      <c r="AG5" s="35" t="s">
        <v>112</v>
      </c>
      <c r="AH5" s="35" t="s">
        <v>44</v>
      </c>
      <c r="AI5" s="35" t="s">
        <v>45</v>
      </c>
    </row>
    <row r="6" spans="1:38" x14ac:dyDescent="0.2">
      <c r="A6" s="76">
        <v>43556</v>
      </c>
      <c r="C6" s="35" t="s">
        <v>100</v>
      </c>
      <c r="F6" s="55">
        <v>7864.17</v>
      </c>
      <c r="H6" s="45"/>
      <c r="T6" s="37"/>
      <c r="U6" s="37"/>
      <c r="V6" s="37"/>
      <c r="W6" s="37"/>
      <c r="X6" s="37"/>
      <c r="Y6" s="37"/>
      <c r="Z6" s="37"/>
      <c r="AA6" s="37"/>
      <c r="AB6" s="37"/>
      <c r="AC6" s="37"/>
      <c r="AD6" s="51"/>
      <c r="AE6" s="37"/>
      <c r="AF6" s="37"/>
      <c r="AG6" s="37"/>
      <c r="AH6" s="37"/>
      <c r="AI6" s="37"/>
      <c r="AJ6" s="37"/>
    </row>
    <row r="7" spans="1:38" x14ac:dyDescent="0.2">
      <c r="A7" s="49">
        <v>43559</v>
      </c>
      <c r="B7" s="84" t="s">
        <v>207</v>
      </c>
      <c r="C7" s="83" t="s">
        <v>208</v>
      </c>
      <c r="D7" s="38"/>
      <c r="E7" s="52">
        <v>962</v>
      </c>
      <c r="F7" s="91">
        <f>SUM(7864.17-D7+E7)</f>
        <v>8826.17</v>
      </c>
      <c r="H7" s="45"/>
      <c r="L7" s="37">
        <v>165</v>
      </c>
      <c r="N7" s="37">
        <v>797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  <c r="AE7" s="37"/>
      <c r="AF7" s="37"/>
      <c r="AG7" s="37"/>
      <c r="AH7" s="37"/>
      <c r="AI7" s="37"/>
      <c r="AJ7" s="37"/>
    </row>
    <row r="8" spans="1:38" x14ac:dyDescent="0.2">
      <c r="A8" s="49">
        <v>43566</v>
      </c>
      <c r="B8" s="34">
        <v>2290</v>
      </c>
      <c r="C8" s="83" t="s">
        <v>215</v>
      </c>
      <c r="D8" s="38">
        <v>563.32000000000005</v>
      </c>
      <c r="E8" s="52"/>
      <c r="F8" s="91">
        <f t="shared" ref="F8:F27" si="0">SUM(F7-D8)</f>
        <v>8262.85</v>
      </c>
      <c r="G8" s="50"/>
      <c r="H8" s="45"/>
      <c r="T8" s="37">
        <v>-636.67999999999995</v>
      </c>
      <c r="U8" s="37"/>
      <c r="V8" s="37">
        <v>1200</v>
      </c>
      <c r="W8" s="37"/>
      <c r="X8" s="37"/>
      <c r="Y8" s="37"/>
      <c r="Z8" s="37"/>
      <c r="AA8" s="37"/>
      <c r="AB8" s="37"/>
      <c r="AC8" s="37"/>
      <c r="AD8" s="38"/>
      <c r="AE8" s="37"/>
      <c r="AF8" s="37"/>
      <c r="AG8" s="37"/>
      <c r="AH8" s="37"/>
      <c r="AI8" s="37"/>
      <c r="AJ8" s="37"/>
    </row>
    <row r="9" spans="1:38" x14ac:dyDescent="0.2">
      <c r="A9" s="49">
        <v>43567</v>
      </c>
      <c r="B9" s="84">
        <v>2291</v>
      </c>
      <c r="C9" s="83" t="s">
        <v>209</v>
      </c>
      <c r="D9" s="38">
        <v>56</v>
      </c>
      <c r="E9" s="52"/>
      <c r="F9" s="91">
        <f t="shared" si="0"/>
        <v>8206.85</v>
      </c>
      <c r="G9" s="50"/>
      <c r="H9" s="45"/>
      <c r="T9" s="37"/>
      <c r="U9" s="37"/>
      <c r="V9" s="37"/>
      <c r="W9" s="37"/>
      <c r="X9" s="37"/>
      <c r="Y9" s="37"/>
      <c r="Z9" s="37"/>
      <c r="AA9" s="37">
        <v>56</v>
      </c>
      <c r="AB9" s="37"/>
      <c r="AC9" s="38"/>
      <c r="AD9" s="51"/>
      <c r="AE9" s="37"/>
      <c r="AF9" s="37"/>
      <c r="AG9" s="37"/>
      <c r="AH9" s="37"/>
      <c r="AI9" s="37"/>
      <c r="AJ9" s="37"/>
    </row>
    <row r="10" spans="1:38" x14ac:dyDescent="0.2">
      <c r="A10" s="49">
        <v>43567</v>
      </c>
      <c r="B10" s="34">
        <v>2292</v>
      </c>
      <c r="C10" s="83" t="s">
        <v>210</v>
      </c>
      <c r="D10" s="38">
        <v>375</v>
      </c>
      <c r="E10" s="52"/>
      <c r="F10" s="91">
        <f t="shared" si="0"/>
        <v>7831.85</v>
      </c>
      <c r="G10" s="50"/>
      <c r="H10" s="44"/>
      <c r="T10" s="53"/>
      <c r="U10" s="37"/>
      <c r="V10" s="38"/>
      <c r="W10" s="37"/>
      <c r="X10" s="37"/>
      <c r="Y10" s="37"/>
      <c r="Z10" s="37"/>
      <c r="AA10" s="37"/>
      <c r="AB10" s="37"/>
      <c r="AC10" s="37"/>
      <c r="AD10" s="51"/>
      <c r="AE10" s="37"/>
      <c r="AF10" s="37"/>
      <c r="AG10" s="37"/>
      <c r="AH10" s="37"/>
      <c r="AI10" s="37"/>
      <c r="AJ10" s="37"/>
      <c r="AK10" s="37">
        <v>375</v>
      </c>
    </row>
    <row r="11" spans="1:38" x14ac:dyDescent="0.2">
      <c r="A11" s="85">
        <v>43572</v>
      </c>
      <c r="B11" s="86">
        <v>2293</v>
      </c>
      <c r="C11" s="83" t="s">
        <v>211</v>
      </c>
      <c r="D11" s="55">
        <v>3.75</v>
      </c>
      <c r="E11" s="52"/>
      <c r="F11" s="91">
        <f t="shared" si="0"/>
        <v>7828.1</v>
      </c>
      <c r="G11" s="50"/>
      <c r="H11" s="44"/>
      <c r="U11" s="37"/>
      <c r="V11" s="37"/>
      <c r="W11" s="37"/>
      <c r="X11" s="37"/>
      <c r="Y11" s="37"/>
      <c r="Z11" s="37"/>
      <c r="AA11" s="37"/>
      <c r="AB11" s="37">
        <v>3.75</v>
      </c>
      <c r="AC11" s="55"/>
      <c r="AD11" s="51"/>
      <c r="AE11" s="37"/>
      <c r="AF11" s="37"/>
      <c r="AG11" s="37"/>
      <c r="AH11" s="37"/>
      <c r="AI11" s="37"/>
      <c r="AJ11" s="37"/>
    </row>
    <row r="12" spans="1:38" x14ac:dyDescent="0.2">
      <c r="A12" s="49">
        <v>43573</v>
      </c>
      <c r="B12" s="86">
        <v>2294</v>
      </c>
      <c r="C12" s="83" t="s">
        <v>212</v>
      </c>
      <c r="D12" s="38">
        <v>80</v>
      </c>
      <c r="E12" s="52"/>
      <c r="F12" s="91">
        <f t="shared" si="0"/>
        <v>7748.1</v>
      </c>
      <c r="G12" s="50"/>
      <c r="H12" s="44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51"/>
      <c r="AE12" s="37"/>
      <c r="AF12" s="37">
        <v>80</v>
      </c>
      <c r="AG12" s="37"/>
      <c r="AH12" s="37"/>
      <c r="AI12" s="38"/>
      <c r="AJ12" s="38"/>
    </row>
    <row r="13" spans="1:38" x14ac:dyDescent="0.2">
      <c r="A13" s="49">
        <v>43573</v>
      </c>
      <c r="B13" s="86" t="s">
        <v>207</v>
      </c>
      <c r="C13" s="83" t="s">
        <v>227</v>
      </c>
      <c r="D13" s="38"/>
      <c r="E13" s="52">
        <v>40</v>
      </c>
      <c r="F13" s="91">
        <f>SUM(F12+E13)</f>
        <v>7788.1</v>
      </c>
      <c r="H13" s="44"/>
      <c r="K13" s="37">
        <v>40</v>
      </c>
      <c r="T13" s="56"/>
      <c r="U13" s="38"/>
      <c r="V13" s="37"/>
      <c r="W13" s="37"/>
      <c r="X13" s="37"/>
      <c r="Y13" s="37"/>
      <c r="Z13" s="37"/>
      <c r="AA13" s="37"/>
      <c r="AB13" s="37"/>
      <c r="AC13" s="37"/>
      <c r="AD13" s="51"/>
      <c r="AE13" s="37"/>
      <c r="AF13" s="37"/>
      <c r="AG13" s="37"/>
      <c r="AH13" s="37"/>
      <c r="AI13" s="37"/>
      <c r="AJ13" s="37"/>
    </row>
    <row r="14" spans="1:38" x14ac:dyDescent="0.2">
      <c r="A14" s="49">
        <v>43591</v>
      </c>
      <c r="B14" s="86" t="s">
        <v>207</v>
      </c>
      <c r="C14" s="83" t="s">
        <v>88</v>
      </c>
      <c r="D14" s="38"/>
      <c r="E14" s="52">
        <v>40</v>
      </c>
      <c r="F14" s="91">
        <f>SUM(F13+E14)</f>
        <v>7828.1</v>
      </c>
      <c r="H14" s="44"/>
      <c r="L14" s="156">
        <v>40</v>
      </c>
      <c r="T14" s="56"/>
      <c r="U14" s="38"/>
      <c r="V14" s="37"/>
      <c r="W14" s="37"/>
      <c r="X14" s="37"/>
      <c r="Y14" s="37"/>
      <c r="Z14" s="37"/>
      <c r="AA14" s="37"/>
      <c r="AB14" s="37"/>
      <c r="AC14" s="37"/>
      <c r="AD14" s="51"/>
      <c r="AE14" s="37"/>
      <c r="AF14" s="37"/>
      <c r="AG14" s="37"/>
      <c r="AH14" s="37"/>
      <c r="AI14" s="37"/>
      <c r="AJ14" s="37"/>
    </row>
    <row r="15" spans="1:38" x14ac:dyDescent="0.2">
      <c r="A15" s="49">
        <v>43623</v>
      </c>
      <c r="B15" s="86">
        <v>2295</v>
      </c>
      <c r="C15" s="83" t="s">
        <v>213</v>
      </c>
      <c r="D15" s="38">
        <v>202.92</v>
      </c>
      <c r="E15" s="52"/>
      <c r="F15" s="91">
        <f t="shared" si="0"/>
        <v>7625.18</v>
      </c>
      <c r="G15" s="94"/>
      <c r="H15" s="44"/>
      <c r="T15" s="56"/>
      <c r="U15" s="37">
        <v>202.92</v>
      </c>
      <c r="V15" s="37"/>
      <c r="W15" s="37"/>
      <c r="X15" s="37"/>
      <c r="Y15" s="37"/>
      <c r="Z15" s="37"/>
      <c r="AA15" s="37"/>
      <c r="AB15" s="37"/>
      <c r="AC15" s="37"/>
      <c r="AD15" s="38"/>
      <c r="AE15" s="37"/>
      <c r="AF15" s="37"/>
      <c r="AG15" s="37"/>
      <c r="AH15" s="37"/>
      <c r="AI15" s="37"/>
      <c r="AJ15" s="37"/>
    </row>
    <row r="16" spans="1:38" x14ac:dyDescent="0.2">
      <c r="A16" s="49">
        <v>43626</v>
      </c>
      <c r="B16" s="86" t="s">
        <v>218</v>
      </c>
      <c r="C16" s="83" t="s">
        <v>219</v>
      </c>
      <c r="D16" s="38">
        <v>10</v>
      </c>
      <c r="E16" s="52"/>
      <c r="F16" s="91">
        <f t="shared" si="0"/>
        <v>7615.18</v>
      </c>
      <c r="G16" s="94"/>
      <c r="H16" s="44"/>
      <c r="T16" s="56"/>
      <c r="U16" s="37"/>
      <c r="V16" s="37"/>
      <c r="W16" s="37"/>
      <c r="X16" s="37"/>
      <c r="Y16" s="37"/>
      <c r="Z16" s="37"/>
      <c r="AA16" s="37"/>
      <c r="AB16" s="37"/>
      <c r="AC16" s="37"/>
      <c r="AD16" s="38"/>
      <c r="AE16" s="37"/>
      <c r="AF16" s="37"/>
      <c r="AG16" s="37"/>
      <c r="AH16" s="37"/>
      <c r="AI16" s="37"/>
      <c r="AJ16" s="37"/>
      <c r="AK16" s="37">
        <v>10</v>
      </c>
      <c r="AL16" s="83" t="s">
        <v>220</v>
      </c>
    </row>
    <row r="17" spans="1:36" x14ac:dyDescent="0.2">
      <c r="A17" s="49">
        <v>43627</v>
      </c>
      <c r="B17" s="54">
        <v>2296</v>
      </c>
      <c r="C17" s="83" t="s">
        <v>228</v>
      </c>
      <c r="D17" s="38">
        <v>75</v>
      </c>
      <c r="E17" s="52"/>
      <c r="F17" s="91">
        <f t="shared" si="0"/>
        <v>7540.18</v>
      </c>
      <c r="G17" s="94" t="s">
        <v>148</v>
      </c>
      <c r="H17" s="44"/>
      <c r="T17" s="37"/>
      <c r="U17" s="37"/>
      <c r="V17" s="37"/>
      <c r="W17" s="37"/>
      <c r="X17" s="37">
        <v>75</v>
      </c>
      <c r="Y17" s="37"/>
      <c r="Z17" s="37"/>
      <c r="AA17" s="37"/>
      <c r="AB17" s="37"/>
      <c r="AC17" s="37"/>
      <c r="AD17" s="51"/>
      <c r="AE17" s="37"/>
      <c r="AF17" s="37"/>
      <c r="AG17" s="37"/>
      <c r="AH17" s="37"/>
      <c r="AI17" s="37"/>
      <c r="AJ17" s="37"/>
    </row>
    <row r="18" spans="1:36" x14ac:dyDescent="0.2">
      <c r="A18" s="49">
        <v>43640</v>
      </c>
      <c r="B18" s="54">
        <v>2297</v>
      </c>
      <c r="C18" s="83" t="s">
        <v>216</v>
      </c>
      <c r="D18" s="38">
        <v>173.73</v>
      </c>
      <c r="E18" s="52"/>
      <c r="F18" s="91">
        <f t="shared" si="0"/>
        <v>7366.4500000000007</v>
      </c>
      <c r="G18" s="94" t="s">
        <v>214</v>
      </c>
      <c r="H18" s="44"/>
      <c r="T18" s="37"/>
      <c r="U18" s="37"/>
      <c r="V18" s="37"/>
      <c r="W18" s="37">
        <v>173.73</v>
      </c>
      <c r="X18" s="37"/>
      <c r="Y18" s="37"/>
      <c r="Z18" s="37"/>
      <c r="AA18" s="37"/>
      <c r="AB18" s="37"/>
      <c r="AC18" s="37"/>
      <c r="AD18" s="51"/>
      <c r="AE18" s="37"/>
      <c r="AF18" s="37"/>
      <c r="AG18" s="37"/>
      <c r="AH18" s="37"/>
      <c r="AI18" s="37"/>
      <c r="AJ18" s="37"/>
    </row>
    <row r="19" spans="1:36" x14ac:dyDescent="0.2">
      <c r="A19" s="49">
        <v>43642</v>
      </c>
      <c r="B19" s="86" t="s">
        <v>218</v>
      </c>
      <c r="C19" s="83" t="s">
        <v>229</v>
      </c>
      <c r="D19" s="38">
        <v>12.98</v>
      </c>
      <c r="E19" s="57"/>
      <c r="F19" s="91">
        <f t="shared" si="0"/>
        <v>7353.4700000000012</v>
      </c>
      <c r="G19" s="94" t="s">
        <v>148</v>
      </c>
      <c r="H19" s="44"/>
      <c r="T19" s="37"/>
      <c r="U19" s="37"/>
      <c r="V19" s="37"/>
      <c r="W19" s="37"/>
      <c r="X19" s="37"/>
      <c r="Y19" s="37"/>
      <c r="Z19" s="37"/>
      <c r="AA19" s="37"/>
      <c r="AB19" s="37"/>
      <c r="AC19" s="37">
        <v>12.98</v>
      </c>
      <c r="AD19" s="51"/>
      <c r="AE19" s="37"/>
      <c r="AF19" s="37"/>
      <c r="AG19" s="37"/>
      <c r="AH19" s="37"/>
      <c r="AI19" s="37"/>
      <c r="AJ19" s="37"/>
    </row>
    <row r="20" spans="1:36" x14ac:dyDescent="0.2">
      <c r="A20" s="49">
        <v>43652</v>
      </c>
      <c r="B20" s="86">
        <v>2298</v>
      </c>
      <c r="C20" s="83" t="s">
        <v>226</v>
      </c>
      <c r="D20" s="38">
        <v>240</v>
      </c>
      <c r="F20" s="91">
        <f t="shared" si="0"/>
        <v>7113.4700000000012</v>
      </c>
      <c r="G20" s="64"/>
      <c r="H20" s="44"/>
      <c r="T20" s="37"/>
      <c r="U20" s="37"/>
      <c r="V20" s="37"/>
      <c r="W20" s="37"/>
      <c r="X20" s="37">
        <v>240</v>
      </c>
      <c r="Y20" s="37"/>
      <c r="Z20" s="37"/>
      <c r="AA20" s="37"/>
      <c r="AB20" s="37"/>
      <c r="AC20" s="37"/>
      <c r="AD20" s="51"/>
      <c r="AE20" s="37"/>
      <c r="AF20" s="37"/>
      <c r="AG20" s="37"/>
      <c r="AH20" s="37"/>
      <c r="AI20" s="37"/>
      <c r="AJ20" s="37"/>
    </row>
    <row r="21" spans="1:36" x14ac:dyDescent="0.2">
      <c r="A21" s="88">
        <v>43711</v>
      </c>
      <c r="B21" s="86">
        <v>2299</v>
      </c>
      <c r="C21" s="83" t="s">
        <v>224</v>
      </c>
      <c r="D21" s="38">
        <v>257.95999999999998</v>
      </c>
      <c r="F21" s="91">
        <f t="shared" si="0"/>
        <v>6855.5100000000011</v>
      </c>
      <c r="G21" s="50"/>
      <c r="H21" s="44"/>
      <c r="T21" s="37"/>
      <c r="U21" s="37">
        <v>257.95999999999998</v>
      </c>
      <c r="V21" s="37"/>
      <c r="W21" s="37"/>
      <c r="X21" s="37"/>
      <c r="Y21" s="37"/>
      <c r="Z21" s="37"/>
      <c r="AA21" s="37"/>
      <c r="AB21" s="37"/>
      <c r="AC21" s="37"/>
      <c r="AD21" s="51"/>
      <c r="AE21" s="37"/>
      <c r="AF21" s="37"/>
      <c r="AG21" s="37"/>
      <c r="AH21" s="37"/>
      <c r="AI21" s="37"/>
      <c r="AJ21" s="37"/>
    </row>
    <row r="22" spans="1:36" x14ac:dyDescent="0.2">
      <c r="A22" s="49">
        <v>43724</v>
      </c>
      <c r="B22" s="54">
        <v>2300</v>
      </c>
      <c r="C22" s="83" t="s">
        <v>225</v>
      </c>
      <c r="D22" s="38">
        <v>1695</v>
      </c>
      <c r="F22" s="91">
        <f t="shared" si="0"/>
        <v>5160.5100000000011</v>
      </c>
      <c r="G22" s="94" t="s">
        <v>148</v>
      </c>
      <c r="H22" s="44"/>
      <c r="S22" s="37">
        <v>1695</v>
      </c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51"/>
      <c r="AE22" s="37"/>
      <c r="AF22" s="37"/>
      <c r="AG22" s="37"/>
      <c r="AH22" s="37"/>
      <c r="AI22" s="37"/>
      <c r="AJ22" s="37"/>
    </row>
    <row r="23" spans="1:36" ht="12" customHeight="1" x14ac:dyDescent="0.2">
      <c r="A23" s="49">
        <v>43767</v>
      </c>
      <c r="B23" s="86">
        <v>2301</v>
      </c>
      <c r="C23" s="83" t="s">
        <v>233</v>
      </c>
      <c r="D23" s="38">
        <v>213.98</v>
      </c>
      <c r="F23" s="91">
        <f t="shared" si="0"/>
        <v>4946.5300000000016</v>
      </c>
      <c r="G23" s="94"/>
      <c r="H23" s="44"/>
      <c r="T23" s="37"/>
      <c r="U23" s="38"/>
      <c r="V23" s="37"/>
      <c r="W23" s="37">
        <v>213.98</v>
      </c>
      <c r="X23" s="37"/>
      <c r="Y23" s="37"/>
      <c r="Z23" s="37"/>
      <c r="AA23" s="37"/>
      <c r="AB23" s="37"/>
      <c r="AC23" s="37"/>
      <c r="AD23" s="51"/>
      <c r="AE23" s="37"/>
      <c r="AF23" s="37"/>
      <c r="AG23" s="37"/>
      <c r="AH23" s="37"/>
      <c r="AI23" s="37"/>
      <c r="AJ23" s="37"/>
    </row>
    <row r="24" spans="1:36" ht="12" customHeight="1" x14ac:dyDescent="0.2">
      <c r="A24" s="49">
        <v>43768</v>
      </c>
      <c r="B24" s="86">
        <v>2302</v>
      </c>
      <c r="C24" s="83" t="s">
        <v>234</v>
      </c>
      <c r="D24" s="38">
        <v>55</v>
      </c>
      <c r="F24" s="91">
        <f t="shared" si="0"/>
        <v>4891.5300000000016</v>
      </c>
      <c r="G24" s="94" t="s">
        <v>148</v>
      </c>
      <c r="H24" s="44"/>
      <c r="T24" s="37"/>
      <c r="U24" s="38"/>
      <c r="V24" s="37"/>
      <c r="W24" s="37"/>
      <c r="X24" s="37"/>
      <c r="Y24" s="37"/>
      <c r="Z24" s="37"/>
      <c r="AA24" s="37"/>
      <c r="AB24" s="37">
        <v>55</v>
      </c>
      <c r="AC24" s="37"/>
      <c r="AD24" s="51"/>
      <c r="AE24" s="37"/>
      <c r="AF24" s="37"/>
      <c r="AG24" s="37"/>
      <c r="AH24" s="37"/>
      <c r="AI24" s="37"/>
      <c r="AJ24" s="37"/>
    </row>
    <row r="25" spans="1:36" ht="12" customHeight="1" x14ac:dyDescent="0.2">
      <c r="A25" s="49">
        <v>43788</v>
      </c>
      <c r="B25" s="86" t="s">
        <v>235</v>
      </c>
      <c r="C25" s="83" t="s">
        <v>236</v>
      </c>
      <c r="D25" s="38"/>
      <c r="E25" s="37">
        <v>500</v>
      </c>
      <c r="F25" s="91">
        <f>SUM(F24+E25)</f>
        <v>5391.5300000000016</v>
      </c>
      <c r="G25" s="94" t="s">
        <v>148</v>
      </c>
      <c r="H25" s="44"/>
      <c r="P25" s="37">
        <v>500</v>
      </c>
      <c r="T25" s="37"/>
      <c r="U25" s="38"/>
      <c r="V25" s="37"/>
      <c r="W25" s="37"/>
      <c r="X25" s="37"/>
      <c r="Y25" s="37"/>
      <c r="Z25" s="37"/>
      <c r="AA25" s="37"/>
      <c r="AB25" s="37"/>
      <c r="AC25" s="37"/>
      <c r="AD25" s="51"/>
      <c r="AE25" s="37"/>
      <c r="AF25" s="37"/>
      <c r="AG25" s="37"/>
      <c r="AH25" s="37"/>
      <c r="AI25" s="37"/>
      <c r="AJ25" s="37"/>
    </row>
    <row r="26" spans="1:36" ht="12" customHeight="1" x14ac:dyDescent="0.2">
      <c r="A26" s="49">
        <v>43789</v>
      </c>
      <c r="B26" s="86">
        <v>2303</v>
      </c>
      <c r="C26" s="83" t="s">
        <v>237</v>
      </c>
      <c r="D26" s="38">
        <v>444.96</v>
      </c>
      <c r="F26" s="91">
        <f t="shared" si="0"/>
        <v>4946.5700000000015</v>
      </c>
      <c r="G26" s="94"/>
      <c r="H26" s="44"/>
      <c r="T26" s="37"/>
      <c r="U26" s="38"/>
      <c r="V26" s="37"/>
      <c r="W26" s="37">
        <v>444.96</v>
      </c>
      <c r="X26" s="37"/>
      <c r="Y26" s="37"/>
      <c r="Z26" s="37"/>
      <c r="AA26" s="37"/>
      <c r="AB26" s="37"/>
      <c r="AC26" s="37"/>
      <c r="AD26" s="51"/>
      <c r="AE26" s="37"/>
      <c r="AF26" s="37"/>
      <c r="AG26" s="37"/>
      <c r="AH26" s="37"/>
      <c r="AI26" s="37"/>
      <c r="AJ26" s="37"/>
    </row>
    <row r="27" spans="1:36" ht="12" customHeight="1" x14ac:dyDescent="0.2">
      <c r="A27" s="49">
        <v>43791</v>
      </c>
      <c r="B27" s="86">
        <v>2304</v>
      </c>
      <c r="C27" s="83" t="s">
        <v>239</v>
      </c>
      <c r="D27" s="38">
        <v>100</v>
      </c>
      <c r="F27" s="91">
        <f t="shared" si="0"/>
        <v>4846.5700000000015</v>
      </c>
      <c r="G27" s="94"/>
      <c r="H27" s="44"/>
      <c r="T27" s="37"/>
      <c r="U27" s="38"/>
      <c r="V27" s="37"/>
      <c r="W27" s="37"/>
      <c r="X27" s="37"/>
      <c r="Y27" s="37"/>
      <c r="Z27" s="37"/>
      <c r="AA27" s="37"/>
      <c r="AB27" s="37"/>
      <c r="AC27" s="37"/>
      <c r="AD27" s="51">
        <v>100</v>
      </c>
      <c r="AE27" s="37"/>
      <c r="AF27" s="37"/>
      <c r="AG27" s="37"/>
      <c r="AH27" s="37"/>
      <c r="AI27" s="37"/>
      <c r="AJ27" s="37"/>
    </row>
    <row r="28" spans="1:36" ht="12" customHeight="1" x14ac:dyDescent="0.2">
      <c r="A28" s="49">
        <v>43804</v>
      </c>
      <c r="B28" s="86" t="s">
        <v>207</v>
      </c>
      <c r="C28" s="83" t="s">
        <v>246</v>
      </c>
      <c r="D28" s="38"/>
      <c r="E28" s="37">
        <v>2295</v>
      </c>
      <c r="F28" s="91">
        <f>SUM(F27+E28)</f>
        <v>7141.5700000000015</v>
      </c>
      <c r="G28" s="94"/>
      <c r="H28" s="44"/>
      <c r="L28" s="37">
        <v>1590</v>
      </c>
      <c r="M28" s="37">
        <v>705</v>
      </c>
      <c r="T28" s="37"/>
      <c r="U28" s="38"/>
      <c r="V28" s="37"/>
      <c r="W28" s="37"/>
      <c r="X28" s="37"/>
      <c r="Y28" s="37"/>
      <c r="Z28" s="37"/>
      <c r="AA28" s="37"/>
      <c r="AB28" s="37"/>
      <c r="AC28" s="37"/>
      <c r="AD28" s="51"/>
      <c r="AE28" s="37"/>
      <c r="AF28" s="37"/>
      <c r="AG28" s="37"/>
      <c r="AH28" s="37"/>
      <c r="AI28" s="37"/>
      <c r="AJ28" s="37"/>
    </row>
    <row r="29" spans="1:36" ht="12" customHeight="1" x14ac:dyDescent="0.2">
      <c r="A29" s="88">
        <v>43805</v>
      </c>
      <c r="B29" s="86" t="s">
        <v>207</v>
      </c>
      <c r="C29" s="83" t="s">
        <v>245</v>
      </c>
      <c r="D29" s="38"/>
      <c r="E29" s="37">
        <v>435</v>
      </c>
      <c r="F29" s="91">
        <f>SUM(F28+E29)</f>
        <v>7576.5700000000015</v>
      </c>
      <c r="G29" s="94"/>
      <c r="H29" s="44"/>
      <c r="L29" s="37">
        <v>330</v>
      </c>
      <c r="M29" s="37">
        <v>105</v>
      </c>
      <c r="T29" s="37"/>
      <c r="U29" s="38"/>
      <c r="V29" s="37"/>
      <c r="W29" s="37"/>
      <c r="X29" s="37"/>
      <c r="Y29" s="37"/>
      <c r="Z29" s="37"/>
      <c r="AA29" s="37"/>
      <c r="AB29" s="37"/>
      <c r="AC29" s="37"/>
      <c r="AD29" s="51"/>
      <c r="AE29" s="37"/>
      <c r="AF29" s="37"/>
      <c r="AG29" s="37"/>
      <c r="AH29" s="37"/>
      <c r="AI29" s="37"/>
      <c r="AJ29" s="37"/>
    </row>
    <row r="30" spans="1:36" ht="12" customHeight="1" x14ac:dyDescent="0.2">
      <c r="A30" s="88">
        <v>43807</v>
      </c>
      <c r="B30" s="86">
        <v>2305</v>
      </c>
      <c r="C30" s="83" t="s">
        <v>238</v>
      </c>
      <c r="D30" s="38">
        <v>60</v>
      </c>
      <c r="F30" s="91">
        <f t="shared" ref="F30" si="1">SUM(F29-D30)</f>
        <v>7516.5700000000015</v>
      </c>
      <c r="G30" s="94" t="s">
        <v>148</v>
      </c>
      <c r="H30" s="44"/>
      <c r="T30" s="37"/>
      <c r="U30" s="38"/>
      <c r="V30" s="37"/>
      <c r="W30" s="37"/>
      <c r="X30" s="37">
        <v>60</v>
      </c>
      <c r="Y30" s="37"/>
      <c r="Z30" s="37"/>
      <c r="AA30" s="37"/>
      <c r="AB30" s="37"/>
      <c r="AC30" s="37"/>
      <c r="AD30" s="51"/>
      <c r="AE30" s="37"/>
      <c r="AF30" s="37"/>
      <c r="AG30" s="37"/>
      <c r="AH30" s="37"/>
      <c r="AI30" s="37"/>
      <c r="AJ30" s="37"/>
    </row>
    <row r="31" spans="1:36" ht="12" customHeight="1" x14ac:dyDescent="0.2">
      <c r="A31" s="88">
        <v>43822</v>
      </c>
      <c r="B31" s="86" t="s">
        <v>207</v>
      </c>
      <c r="C31" s="83" t="s">
        <v>244</v>
      </c>
      <c r="D31" s="38"/>
      <c r="E31" s="37">
        <v>4670</v>
      </c>
      <c r="F31" s="91">
        <f>SUM(F30+E31)</f>
        <v>12186.570000000002</v>
      </c>
      <c r="G31" s="94"/>
      <c r="H31" s="44"/>
      <c r="L31" s="37">
        <v>2235</v>
      </c>
      <c r="M31" s="37">
        <v>2435</v>
      </c>
      <c r="T31" s="37"/>
      <c r="U31" s="38"/>
      <c r="V31" s="37"/>
      <c r="W31" s="37"/>
      <c r="X31" s="37"/>
      <c r="Y31" s="37"/>
      <c r="Z31" s="37"/>
      <c r="AA31" s="37"/>
      <c r="AB31" s="37"/>
      <c r="AC31" s="37"/>
      <c r="AD31" s="51"/>
      <c r="AE31" s="37"/>
      <c r="AF31" s="37"/>
      <c r="AG31" s="37"/>
      <c r="AH31" s="37"/>
      <c r="AI31" s="37"/>
      <c r="AJ31" s="37"/>
    </row>
    <row r="32" spans="1:36" ht="12" customHeight="1" x14ac:dyDescent="0.2">
      <c r="A32" s="88">
        <v>43826</v>
      </c>
      <c r="B32" s="86" t="s">
        <v>207</v>
      </c>
      <c r="C32" s="83" t="s">
        <v>243</v>
      </c>
      <c r="D32" s="38"/>
      <c r="E32" s="37">
        <v>145</v>
      </c>
      <c r="F32" s="91">
        <f>SUM(F31+E32)</f>
        <v>12331.570000000002</v>
      </c>
      <c r="G32" s="94" t="s">
        <v>148</v>
      </c>
      <c r="H32" s="44"/>
      <c r="L32" s="37">
        <v>90</v>
      </c>
      <c r="M32" s="37">
        <v>55</v>
      </c>
      <c r="T32" s="37"/>
      <c r="U32" s="38"/>
      <c r="V32" s="37"/>
      <c r="W32" s="37"/>
      <c r="X32" s="37"/>
      <c r="Y32" s="37"/>
      <c r="Z32" s="37"/>
      <c r="AA32" s="37"/>
      <c r="AB32" s="37"/>
      <c r="AC32" s="37"/>
      <c r="AD32" s="51"/>
      <c r="AE32" s="37"/>
      <c r="AF32" s="37"/>
      <c r="AG32" s="37"/>
      <c r="AH32" s="37"/>
      <c r="AI32" s="37"/>
      <c r="AJ32" s="37"/>
    </row>
    <row r="33" spans="1:36" ht="12" customHeight="1" x14ac:dyDescent="0.2">
      <c r="A33" s="88">
        <v>43826</v>
      </c>
      <c r="B33" s="86">
        <v>2306</v>
      </c>
      <c r="C33" s="83" t="s">
        <v>240</v>
      </c>
      <c r="D33" s="38">
        <v>1580.4</v>
      </c>
      <c r="F33" s="91">
        <f t="shared" ref="F33" si="2">SUM(F32-D33)</f>
        <v>10751.170000000002</v>
      </c>
      <c r="G33" s="94" t="s">
        <v>148</v>
      </c>
      <c r="H33" s="44"/>
      <c r="T33" s="37">
        <v>1580.4</v>
      </c>
      <c r="U33" s="38"/>
      <c r="V33" s="37"/>
      <c r="W33" s="37"/>
      <c r="X33" s="37"/>
      <c r="Y33" s="37"/>
      <c r="Z33" s="37"/>
      <c r="AA33" s="37"/>
      <c r="AB33" s="37"/>
      <c r="AC33" s="37"/>
      <c r="AD33" s="51"/>
      <c r="AE33" s="37"/>
      <c r="AF33" s="37"/>
      <c r="AG33" s="37"/>
      <c r="AH33" s="37"/>
      <c r="AI33" s="37"/>
      <c r="AJ33" s="37"/>
    </row>
    <row r="34" spans="1:36" ht="12" customHeight="1" x14ac:dyDescent="0.2">
      <c r="A34" s="88">
        <v>43832</v>
      </c>
      <c r="B34" s="86" t="s">
        <v>207</v>
      </c>
      <c r="C34" s="83" t="s">
        <v>247</v>
      </c>
      <c r="D34" s="38"/>
      <c r="E34" s="37">
        <v>475</v>
      </c>
      <c r="F34" s="91">
        <f>SUM(F33+E34)</f>
        <v>11226.170000000002</v>
      </c>
      <c r="G34" s="94"/>
      <c r="H34" s="44"/>
      <c r="L34" s="37">
        <v>375</v>
      </c>
      <c r="M34" s="37">
        <v>100</v>
      </c>
      <c r="T34" s="37"/>
      <c r="U34" s="38"/>
      <c r="V34" s="37"/>
      <c r="W34" s="37"/>
      <c r="X34" s="37"/>
      <c r="Y34" s="37"/>
      <c r="Z34" s="37"/>
      <c r="AA34" s="37"/>
      <c r="AB34" s="37"/>
      <c r="AC34" s="37"/>
      <c r="AD34" s="51"/>
      <c r="AE34" s="37"/>
      <c r="AF34" s="37"/>
      <c r="AG34" s="37"/>
      <c r="AH34" s="37"/>
      <c r="AI34" s="37"/>
      <c r="AJ34" s="37"/>
    </row>
    <row r="35" spans="1:36" ht="12" customHeight="1" x14ac:dyDescent="0.2">
      <c r="A35" s="88">
        <v>43834</v>
      </c>
      <c r="B35" s="86" t="s">
        <v>207</v>
      </c>
      <c r="C35" s="83" t="s">
        <v>241</v>
      </c>
      <c r="D35" s="38"/>
      <c r="E35" s="37">
        <v>975</v>
      </c>
      <c r="F35" s="91">
        <f>SUM(F34+E35)</f>
        <v>12201.170000000002</v>
      </c>
      <c r="G35" s="94"/>
      <c r="H35" s="44"/>
      <c r="L35" s="37">
        <v>450</v>
      </c>
      <c r="N35" s="37">
        <v>525</v>
      </c>
      <c r="T35" s="37"/>
      <c r="U35" s="38"/>
      <c r="V35" s="37"/>
      <c r="W35" s="37"/>
      <c r="X35" s="37"/>
      <c r="Y35" s="37"/>
      <c r="Z35" s="37"/>
      <c r="AA35" s="37"/>
      <c r="AB35" s="37"/>
      <c r="AC35" s="37"/>
      <c r="AD35" s="51"/>
      <c r="AE35" s="37"/>
      <c r="AF35" s="37"/>
      <c r="AG35" s="37"/>
      <c r="AH35" s="37"/>
      <c r="AI35" s="37"/>
      <c r="AJ35" s="37"/>
    </row>
    <row r="36" spans="1:36" ht="12" customHeight="1" x14ac:dyDescent="0.2">
      <c r="A36" s="88">
        <v>43839</v>
      </c>
      <c r="B36" s="86">
        <v>2307</v>
      </c>
      <c r="C36" s="83" t="s">
        <v>264</v>
      </c>
      <c r="D36" s="160">
        <v>360</v>
      </c>
      <c r="F36" s="91">
        <f>SUM(F35-D36)</f>
        <v>11841.170000000002</v>
      </c>
      <c r="G36" s="94"/>
      <c r="H36" s="44"/>
      <c r="T36" s="37"/>
      <c r="U36" s="38"/>
      <c r="V36" s="37"/>
      <c r="W36" s="37"/>
      <c r="X36" s="37"/>
      <c r="Y36" s="37"/>
      <c r="Z36" s="37"/>
      <c r="AA36" s="37"/>
      <c r="AB36" s="37"/>
      <c r="AC36" s="37"/>
      <c r="AD36" s="51"/>
      <c r="AE36" s="37"/>
      <c r="AF36" s="37">
        <v>360</v>
      </c>
      <c r="AG36" s="37"/>
      <c r="AH36" s="37"/>
      <c r="AI36" s="37"/>
      <c r="AJ36" s="37"/>
    </row>
    <row r="37" spans="1:36" ht="12" customHeight="1" x14ac:dyDescent="0.2">
      <c r="A37" s="88">
        <v>43840</v>
      </c>
      <c r="B37" s="86" t="s">
        <v>207</v>
      </c>
      <c r="C37" s="83" t="s">
        <v>242</v>
      </c>
      <c r="D37" s="38"/>
      <c r="E37" s="37">
        <v>265</v>
      </c>
      <c r="F37" s="91">
        <f>SUM(F36+E37)</f>
        <v>12106.170000000002</v>
      </c>
      <c r="G37" s="94" t="s">
        <v>138</v>
      </c>
      <c r="H37" s="44"/>
      <c r="L37" s="37">
        <v>210</v>
      </c>
      <c r="M37" s="37">
        <v>55</v>
      </c>
      <c r="T37" s="37"/>
      <c r="U37" s="38"/>
      <c r="V37" s="37"/>
      <c r="W37" s="37"/>
      <c r="X37" s="37"/>
      <c r="Y37" s="37"/>
      <c r="Z37" s="37"/>
      <c r="AA37" s="37"/>
      <c r="AB37" s="37"/>
      <c r="AC37" s="37"/>
      <c r="AD37" s="51"/>
      <c r="AE37" s="37"/>
      <c r="AF37" s="37"/>
      <c r="AG37" s="37"/>
      <c r="AH37" s="37"/>
      <c r="AI37" s="37"/>
      <c r="AJ37" s="37"/>
    </row>
    <row r="38" spans="1:36" ht="12" customHeight="1" x14ac:dyDescent="0.2">
      <c r="A38" s="88">
        <v>43843</v>
      </c>
      <c r="B38" s="86" t="s">
        <v>207</v>
      </c>
      <c r="C38" s="83" t="s">
        <v>248</v>
      </c>
      <c r="D38" s="38"/>
      <c r="E38" s="37">
        <v>1577</v>
      </c>
      <c r="F38" s="91">
        <f>SUM(F37+E38)</f>
        <v>13683.170000000002</v>
      </c>
      <c r="G38" s="94" t="s">
        <v>148</v>
      </c>
      <c r="H38" s="44"/>
      <c r="L38" s="37">
        <v>555</v>
      </c>
      <c r="M38" s="159" t="s">
        <v>10</v>
      </c>
      <c r="N38" s="37">
        <v>1022</v>
      </c>
      <c r="T38" s="37"/>
      <c r="U38" s="38"/>
      <c r="V38" s="37"/>
      <c r="W38" s="37"/>
      <c r="X38" s="37"/>
      <c r="Y38" s="37"/>
      <c r="Z38" s="37"/>
      <c r="AA38" s="37"/>
      <c r="AB38" s="37"/>
      <c r="AC38" s="37"/>
      <c r="AD38" s="51"/>
      <c r="AE38" s="37"/>
      <c r="AF38" s="37"/>
      <c r="AG38" s="37"/>
      <c r="AH38" s="37"/>
      <c r="AI38" s="37"/>
      <c r="AJ38" s="37"/>
    </row>
    <row r="39" spans="1:36" ht="12" customHeight="1" x14ac:dyDescent="0.2">
      <c r="A39" s="88">
        <v>43847</v>
      </c>
      <c r="B39" s="86">
        <v>2308</v>
      </c>
      <c r="C39" s="83" t="s">
        <v>258</v>
      </c>
      <c r="D39" s="160">
        <v>110</v>
      </c>
      <c r="F39" s="91">
        <f t="shared" ref="F39" si="3">SUM(F38-D39)</f>
        <v>13573.170000000002</v>
      </c>
      <c r="G39" s="94"/>
      <c r="H39" s="44"/>
      <c r="T39" s="37"/>
      <c r="U39" s="38"/>
      <c r="V39" s="37"/>
      <c r="W39" s="37"/>
      <c r="X39" s="37"/>
      <c r="Y39" s="37"/>
      <c r="Z39" s="37"/>
      <c r="AA39" s="37"/>
      <c r="AB39" s="37"/>
      <c r="AC39" s="37"/>
      <c r="AD39" s="51"/>
      <c r="AE39" s="37">
        <v>110</v>
      </c>
      <c r="AF39" s="37"/>
      <c r="AG39" s="37"/>
      <c r="AH39" s="37"/>
      <c r="AI39" s="37"/>
      <c r="AJ39" s="37"/>
    </row>
    <row r="40" spans="1:36" ht="12" customHeight="1" x14ac:dyDescent="0.2">
      <c r="A40" s="88">
        <v>43847</v>
      </c>
      <c r="B40" s="86" t="s">
        <v>207</v>
      </c>
      <c r="C40" s="83" t="s">
        <v>249</v>
      </c>
      <c r="D40" s="38"/>
      <c r="E40" s="37">
        <v>550</v>
      </c>
      <c r="F40" s="91">
        <f>SUM(F39+E40)</f>
        <v>14123.170000000002</v>
      </c>
      <c r="G40" s="94"/>
      <c r="H40" s="44"/>
      <c r="L40" s="37">
        <v>420</v>
      </c>
      <c r="M40" s="37">
        <v>130</v>
      </c>
      <c r="T40" s="37"/>
      <c r="U40" s="38"/>
      <c r="V40" s="37"/>
      <c r="W40" s="37"/>
      <c r="X40" s="37"/>
      <c r="Y40" s="37"/>
      <c r="Z40" s="37"/>
      <c r="AA40" s="37"/>
      <c r="AB40" s="37"/>
      <c r="AC40" s="37"/>
      <c r="AD40" s="51"/>
      <c r="AE40" s="37"/>
      <c r="AF40" s="37"/>
      <c r="AG40" s="37"/>
      <c r="AH40" s="37"/>
      <c r="AI40" s="37"/>
      <c r="AJ40" s="37"/>
    </row>
    <row r="41" spans="1:36" ht="12" customHeight="1" x14ac:dyDescent="0.2">
      <c r="A41" s="88">
        <v>43847</v>
      </c>
      <c r="B41" s="86" t="s">
        <v>207</v>
      </c>
      <c r="C41" s="83" t="s">
        <v>252</v>
      </c>
      <c r="D41" s="38"/>
      <c r="E41" s="37">
        <v>60</v>
      </c>
      <c r="F41" s="91">
        <f>SUM(F40+E41)</f>
        <v>14183.170000000002</v>
      </c>
      <c r="G41" s="94"/>
      <c r="H41" s="44"/>
      <c r="L41" s="37">
        <v>60</v>
      </c>
      <c r="T41" s="37"/>
      <c r="U41" s="38"/>
      <c r="V41" s="37"/>
      <c r="W41" s="37"/>
      <c r="X41" s="37"/>
      <c r="Y41" s="37"/>
      <c r="Z41" s="37"/>
      <c r="AA41" s="37"/>
      <c r="AB41" s="37"/>
      <c r="AC41" s="37"/>
      <c r="AD41" s="51"/>
      <c r="AE41" s="37"/>
      <c r="AF41" s="37"/>
      <c r="AG41" s="37"/>
      <c r="AH41" s="37"/>
      <c r="AI41" s="37"/>
      <c r="AJ41" s="37"/>
    </row>
    <row r="42" spans="1:36" ht="12" customHeight="1" x14ac:dyDescent="0.2">
      <c r="A42" s="88">
        <v>43854</v>
      </c>
      <c r="B42" s="86" t="s">
        <v>250</v>
      </c>
      <c r="C42" s="83" t="s">
        <v>251</v>
      </c>
      <c r="D42" s="38">
        <v>8000</v>
      </c>
      <c r="F42" s="91">
        <f t="shared" ref="F42:F43" si="4">SUM(F41-D42)</f>
        <v>6183.1700000000019</v>
      </c>
      <c r="G42" s="94"/>
      <c r="H42" s="44"/>
      <c r="T42" s="37"/>
      <c r="U42" s="38"/>
      <c r="V42" s="37"/>
      <c r="W42" s="37"/>
      <c r="X42" s="37"/>
      <c r="Y42" s="37"/>
      <c r="Z42" s="37"/>
      <c r="AA42" s="37"/>
      <c r="AB42" s="37"/>
      <c r="AC42" s="37"/>
      <c r="AD42" s="51"/>
      <c r="AE42" s="37"/>
      <c r="AF42" s="37"/>
      <c r="AG42" s="37"/>
      <c r="AH42" s="37"/>
      <c r="AI42" s="37"/>
      <c r="AJ42" s="37">
        <v>8000</v>
      </c>
    </row>
    <row r="43" spans="1:36" ht="12" customHeight="1" x14ac:dyDescent="0.2">
      <c r="A43" s="88">
        <v>43854</v>
      </c>
      <c r="B43" s="86">
        <v>2309</v>
      </c>
      <c r="C43" s="83" t="s">
        <v>253</v>
      </c>
      <c r="D43" s="160">
        <v>185.8</v>
      </c>
      <c r="F43" s="91">
        <f t="shared" si="4"/>
        <v>5997.3700000000017</v>
      </c>
      <c r="G43" s="94"/>
      <c r="H43" s="44"/>
      <c r="T43" s="37"/>
      <c r="U43" s="38"/>
      <c r="V43" s="37"/>
      <c r="W43" s="37"/>
      <c r="X43" s="37"/>
      <c r="Y43" s="37"/>
      <c r="Z43" s="37"/>
      <c r="AA43" s="37"/>
      <c r="AB43" s="37"/>
      <c r="AC43" s="37">
        <v>185.8</v>
      </c>
      <c r="AD43" s="51"/>
      <c r="AE43" s="37"/>
      <c r="AF43" s="37"/>
      <c r="AG43" s="37"/>
      <c r="AH43" s="37"/>
      <c r="AI43" s="37"/>
      <c r="AJ43" s="37"/>
    </row>
    <row r="44" spans="1:36" ht="12" customHeight="1" x14ac:dyDescent="0.2">
      <c r="A44" s="88">
        <v>43859</v>
      </c>
      <c r="B44" s="86" t="s">
        <v>207</v>
      </c>
      <c r="C44" s="83" t="s">
        <v>255</v>
      </c>
      <c r="D44" s="160"/>
      <c r="E44" s="37">
        <v>823</v>
      </c>
      <c r="F44" s="91">
        <f>SUM(F43+E44)</f>
        <v>6820.3700000000017</v>
      </c>
      <c r="G44" s="94"/>
      <c r="H44" s="44"/>
      <c r="L44" s="37">
        <v>360</v>
      </c>
      <c r="N44" s="37">
        <v>463</v>
      </c>
      <c r="T44" s="37"/>
      <c r="U44" s="38"/>
      <c r="V44" s="37"/>
      <c r="W44" s="37"/>
      <c r="X44" s="37"/>
      <c r="Y44" s="37"/>
      <c r="Z44" s="37"/>
      <c r="AA44" s="37"/>
      <c r="AB44" s="37"/>
      <c r="AC44" s="37"/>
      <c r="AD44" s="51"/>
      <c r="AE44" s="37"/>
      <c r="AF44" s="37"/>
      <c r="AG44" s="37"/>
      <c r="AH44" s="37"/>
      <c r="AI44" s="37"/>
      <c r="AJ44" s="37"/>
    </row>
    <row r="45" spans="1:36" ht="12" customHeight="1" x14ac:dyDescent="0.2">
      <c r="A45" s="88">
        <v>43861</v>
      </c>
      <c r="B45" s="86" t="s">
        <v>207</v>
      </c>
      <c r="C45" s="83" t="s">
        <v>256</v>
      </c>
      <c r="D45" s="160"/>
      <c r="E45" s="37">
        <v>25</v>
      </c>
      <c r="F45" s="91">
        <f>SUM(F44+E45)</f>
        <v>6845.3700000000017</v>
      </c>
      <c r="G45" s="94" t="s">
        <v>148</v>
      </c>
      <c r="H45" s="44"/>
      <c r="N45" s="37">
        <v>25</v>
      </c>
      <c r="T45" s="37"/>
      <c r="U45" s="38"/>
      <c r="V45" s="37"/>
      <c r="W45" s="37"/>
      <c r="X45" s="37"/>
      <c r="Y45" s="37"/>
      <c r="Z45" s="37"/>
      <c r="AA45" s="37"/>
      <c r="AB45" s="37"/>
      <c r="AC45" s="37"/>
      <c r="AD45" s="51"/>
      <c r="AE45" s="37"/>
      <c r="AF45" s="37"/>
      <c r="AG45" s="37"/>
      <c r="AH45" s="37"/>
      <c r="AI45" s="37"/>
      <c r="AJ45" s="37"/>
    </row>
    <row r="46" spans="1:36" ht="12" customHeight="1" x14ac:dyDescent="0.2">
      <c r="A46" s="49">
        <v>43871</v>
      </c>
      <c r="B46" s="54">
        <v>2310</v>
      </c>
      <c r="C46" s="83" t="s">
        <v>264</v>
      </c>
      <c r="D46" s="37">
        <v>360</v>
      </c>
      <c r="F46" s="91">
        <f t="shared" ref="F46:F47" si="5">SUM(F45-D46)</f>
        <v>6485.3700000000017</v>
      </c>
      <c r="G46" s="50"/>
      <c r="H46" s="4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51"/>
      <c r="AE46" s="37"/>
      <c r="AF46" s="37">
        <v>360</v>
      </c>
      <c r="AG46" s="37"/>
      <c r="AH46" s="37"/>
      <c r="AI46" s="37"/>
      <c r="AJ46" s="37"/>
    </row>
    <row r="47" spans="1:36" ht="12" customHeight="1" x14ac:dyDescent="0.2">
      <c r="A47" s="49">
        <v>43871</v>
      </c>
      <c r="B47" s="54">
        <v>2311</v>
      </c>
      <c r="C47" s="83" t="s">
        <v>259</v>
      </c>
      <c r="D47" s="37">
        <v>110</v>
      </c>
      <c r="F47" s="91">
        <f t="shared" si="5"/>
        <v>6375.3700000000017</v>
      </c>
      <c r="G47" s="50"/>
      <c r="H47" s="4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51"/>
      <c r="AE47" s="37">
        <v>110</v>
      </c>
      <c r="AF47" s="37"/>
      <c r="AG47" s="37"/>
      <c r="AH47" s="37"/>
      <c r="AI47" s="37"/>
      <c r="AJ47" s="37"/>
    </row>
    <row r="48" spans="1:36" ht="12" customHeight="1" x14ac:dyDescent="0.2">
      <c r="A48" s="49">
        <v>43864</v>
      </c>
      <c r="B48" s="86" t="s">
        <v>207</v>
      </c>
      <c r="C48" s="83" t="s">
        <v>267</v>
      </c>
      <c r="D48" s="37"/>
      <c r="E48" s="37">
        <v>205</v>
      </c>
      <c r="F48" s="91">
        <f>SUM(F47+E48)</f>
        <v>6580.3700000000017</v>
      </c>
      <c r="G48" s="50"/>
      <c r="H48" s="44"/>
      <c r="L48" s="37">
        <v>105</v>
      </c>
      <c r="M48" s="37">
        <v>100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51"/>
      <c r="AE48" s="37"/>
      <c r="AF48" s="37"/>
      <c r="AG48" s="37"/>
      <c r="AH48" s="37"/>
      <c r="AI48" s="37"/>
      <c r="AJ48" s="37"/>
    </row>
    <row r="49" spans="1:38" ht="12" customHeight="1" x14ac:dyDescent="0.2">
      <c r="A49" s="49">
        <v>43880</v>
      </c>
      <c r="B49" s="86" t="s">
        <v>207</v>
      </c>
      <c r="C49" s="83" t="s">
        <v>260</v>
      </c>
      <c r="D49" s="37"/>
      <c r="E49" s="37">
        <v>105</v>
      </c>
      <c r="F49" s="91">
        <f>SUM(F48+E49)</f>
        <v>6685.3700000000017</v>
      </c>
      <c r="G49" s="50"/>
      <c r="H49" s="44"/>
      <c r="L49" s="37">
        <v>105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51"/>
      <c r="AE49" s="37"/>
      <c r="AF49" s="37"/>
      <c r="AG49" s="37"/>
      <c r="AH49" s="37"/>
      <c r="AI49" s="37"/>
      <c r="AJ49" s="37"/>
    </row>
    <row r="50" spans="1:38" ht="12" customHeight="1" x14ac:dyDescent="0.2">
      <c r="A50" s="49">
        <v>43895</v>
      </c>
      <c r="B50" s="86" t="s">
        <v>207</v>
      </c>
      <c r="C50" s="83" t="s">
        <v>262</v>
      </c>
      <c r="D50" s="37"/>
      <c r="E50" s="37">
        <v>50</v>
      </c>
      <c r="F50" s="91">
        <f>SUM(F49+E50)</f>
        <v>6735.3700000000017</v>
      </c>
      <c r="G50" s="50"/>
      <c r="H50" s="44"/>
      <c r="N50" s="37">
        <v>50</v>
      </c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51"/>
      <c r="AE50" s="37"/>
      <c r="AF50" s="37"/>
      <c r="AG50" s="37"/>
      <c r="AH50" s="37"/>
      <c r="AI50" s="37"/>
      <c r="AJ50" s="37"/>
    </row>
    <row r="51" spans="1:38" ht="12" customHeight="1" x14ac:dyDescent="0.2">
      <c r="A51" s="49">
        <v>43899</v>
      </c>
      <c r="B51" s="86" t="s">
        <v>207</v>
      </c>
      <c r="C51" s="83" t="s">
        <v>263</v>
      </c>
      <c r="D51" s="37"/>
      <c r="E51" s="37">
        <v>314</v>
      </c>
      <c r="F51" s="91">
        <f>SUM(F50+E51)</f>
        <v>7049.3700000000017</v>
      </c>
      <c r="G51" s="94" t="s">
        <v>138</v>
      </c>
      <c r="H51" s="44"/>
      <c r="O51" s="37">
        <v>314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51"/>
      <c r="AE51" s="37"/>
      <c r="AF51" s="37"/>
      <c r="AG51" s="37"/>
      <c r="AH51" s="37"/>
      <c r="AI51" s="37"/>
      <c r="AJ51" s="37"/>
    </row>
    <row r="52" spans="1:38" ht="12" customHeight="1" x14ac:dyDescent="0.2">
      <c r="A52" s="49">
        <v>43901</v>
      </c>
      <c r="B52" s="86">
        <v>2312</v>
      </c>
      <c r="C52" s="83" t="s">
        <v>265</v>
      </c>
      <c r="D52" s="37">
        <v>240</v>
      </c>
      <c r="F52" s="91">
        <f t="shared" ref="F52:F59" si="6">SUM(F51-D52)</f>
        <v>6809.3700000000017</v>
      </c>
      <c r="G52" s="50"/>
      <c r="H52" s="44"/>
      <c r="U52" s="37"/>
      <c r="W52" s="37"/>
      <c r="X52" s="37"/>
      <c r="Y52" s="37"/>
      <c r="Z52" s="37"/>
      <c r="AA52" s="37"/>
      <c r="AB52" s="37"/>
      <c r="AC52" s="37"/>
      <c r="AD52" s="51"/>
      <c r="AE52" s="37"/>
      <c r="AF52" s="37">
        <v>240</v>
      </c>
      <c r="AG52" s="37"/>
      <c r="AH52" s="37"/>
      <c r="AI52" s="37"/>
      <c r="AJ52" s="37"/>
    </row>
    <row r="53" spans="1:38" ht="12" customHeight="1" x14ac:dyDescent="0.2">
      <c r="A53" s="49">
        <v>43906</v>
      </c>
      <c r="B53" s="86">
        <v>2313</v>
      </c>
      <c r="C53" s="83" t="s">
        <v>266</v>
      </c>
      <c r="D53" s="37">
        <v>110</v>
      </c>
      <c r="F53" s="91">
        <f t="shared" si="6"/>
        <v>6699.3700000000017</v>
      </c>
      <c r="G53" s="50"/>
      <c r="H53" s="4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51"/>
      <c r="AE53" s="37">
        <v>110</v>
      </c>
      <c r="AF53" s="37"/>
      <c r="AG53" s="37"/>
      <c r="AH53" s="37"/>
      <c r="AI53" s="37"/>
      <c r="AJ53" s="37"/>
    </row>
    <row r="54" spans="1:38" ht="12" customHeight="1" x14ac:dyDescent="0.2">
      <c r="A54" s="49">
        <v>43915</v>
      </c>
      <c r="B54" s="86">
        <v>2314</v>
      </c>
      <c r="C54" s="83" t="s">
        <v>277</v>
      </c>
      <c r="D54" s="156">
        <v>634.79999999999995</v>
      </c>
      <c r="F54" s="91">
        <f t="shared" si="6"/>
        <v>6064.5700000000015</v>
      </c>
      <c r="G54" s="50"/>
      <c r="H54" s="44"/>
      <c r="T54" s="37">
        <v>-565.20000000000005</v>
      </c>
      <c r="U54" s="37"/>
      <c r="V54" s="37">
        <v>1200</v>
      </c>
      <c r="W54" s="37"/>
      <c r="X54" s="37"/>
      <c r="Y54" s="37"/>
      <c r="Z54" s="37"/>
      <c r="AA54" s="37"/>
      <c r="AB54" s="37"/>
      <c r="AC54" s="37"/>
      <c r="AD54" s="51"/>
      <c r="AE54" s="37"/>
      <c r="AF54" s="37"/>
      <c r="AG54" s="37"/>
      <c r="AH54" s="37"/>
      <c r="AI54" s="37"/>
      <c r="AJ54" s="37"/>
    </row>
    <row r="55" spans="1:38" ht="12" customHeight="1" x14ac:dyDescent="0.2">
      <c r="A55" s="49">
        <v>43916</v>
      </c>
      <c r="B55" s="86">
        <v>2315</v>
      </c>
      <c r="C55" s="83" t="s">
        <v>273</v>
      </c>
      <c r="D55" s="156">
        <v>327.75</v>
      </c>
      <c r="F55" s="91">
        <f t="shared" si="6"/>
        <v>5736.8200000000015</v>
      </c>
      <c r="G55" s="50"/>
      <c r="H55" s="4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51"/>
      <c r="AE55" s="37"/>
      <c r="AF55" s="37"/>
      <c r="AG55" s="37"/>
      <c r="AH55" s="37"/>
      <c r="AI55" s="37"/>
      <c r="AJ55" s="37"/>
      <c r="AK55" s="37">
        <v>327.75</v>
      </c>
    </row>
    <row r="56" spans="1:38" ht="12" customHeight="1" x14ac:dyDescent="0.2">
      <c r="A56" s="88" t="s">
        <v>274</v>
      </c>
      <c r="B56" s="86">
        <v>2316</v>
      </c>
      <c r="C56" s="83" t="s">
        <v>275</v>
      </c>
      <c r="D56" s="156">
        <v>25.09</v>
      </c>
      <c r="F56" s="91">
        <f t="shared" si="6"/>
        <v>5711.7300000000014</v>
      </c>
      <c r="G56" s="50"/>
      <c r="H56" s="44"/>
      <c r="T56" s="37"/>
      <c r="U56" s="37"/>
      <c r="V56" s="37"/>
      <c r="W56" s="37">
        <v>25.09</v>
      </c>
      <c r="X56" s="37"/>
      <c r="Y56" s="37"/>
      <c r="Z56" s="37"/>
      <c r="AA56" s="37"/>
      <c r="AB56" s="37"/>
      <c r="AC56" s="37"/>
      <c r="AD56" s="51"/>
      <c r="AE56" s="37"/>
      <c r="AF56" s="37"/>
      <c r="AG56" s="37"/>
      <c r="AH56" s="37"/>
      <c r="AI56" s="37"/>
      <c r="AJ56" s="37"/>
    </row>
    <row r="57" spans="1:38" ht="12" customHeight="1" x14ac:dyDescent="0.2">
      <c r="A57" s="49">
        <v>43921</v>
      </c>
      <c r="B57" s="86" t="s">
        <v>207</v>
      </c>
      <c r="C57" s="83" t="s">
        <v>276</v>
      </c>
      <c r="D57" s="37"/>
      <c r="E57" s="156">
        <v>1875</v>
      </c>
      <c r="F57" s="91">
        <f>SUM(F56+E57)</f>
        <v>7586.7300000000014</v>
      </c>
      <c r="G57" s="94" t="s">
        <v>138</v>
      </c>
      <c r="H57" s="44"/>
      <c r="M57" s="37">
        <v>510</v>
      </c>
      <c r="N57" s="37">
        <v>1365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51"/>
      <c r="AE57" s="37"/>
      <c r="AF57" s="37"/>
      <c r="AG57" s="37"/>
      <c r="AH57" s="37"/>
      <c r="AI57" s="37"/>
      <c r="AJ57" s="37"/>
    </row>
    <row r="58" spans="1:38" ht="12" customHeight="1" x14ac:dyDescent="0.2">
      <c r="A58" s="49">
        <v>43932</v>
      </c>
      <c r="B58" s="86">
        <v>2317</v>
      </c>
      <c r="C58" s="83" t="s">
        <v>278</v>
      </c>
      <c r="D58" s="37">
        <v>56</v>
      </c>
      <c r="F58" s="91">
        <f t="shared" si="6"/>
        <v>7530.7300000000014</v>
      </c>
      <c r="G58" s="94"/>
      <c r="H58" s="44"/>
      <c r="T58" s="37"/>
      <c r="U58" s="37"/>
      <c r="V58" s="37"/>
      <c r="W58" s="37"/>
      <c r="X58" s="37"/>
      <c r="Y58" s="37"/>
      <c r="Z58" s="37"/>
      <c r="AA58" s="37">
        <v>56</v>
      </c>
      <c r="AB58" s="37"/>
      <c r="AC58" s="37"/>
      <c r="AD58" s="51"/>
      <c r="AE58" s="37"/>
      <c r="AF58" s="37"/>
      <c r="AG58" s="37"/>
      <c r="AH58" s="37"/>
      <c r="AI58" s="37"/>
      <c r="AJ58" s="37"/>
    </row>
    <row r="59" spans="1:38" ht="12" customHeight="1" x14ac:dyDescent="0.2">
      <c r="A59" s="49">
        <v>43934</v>
      </c>
      <c r="B59" s="86">
        <v>2318</v>
      </c>
      <c r="C59" s="83" t="s">
        <v>279</v>
      </c>
      <c r="D59" s="37">
        <v>110</v>
      </c>
      <c r="F59" s="91">
        <f t="shared" si="6"/>
        <v>7420.7300000000014</v>
      </c>
      <c r="G59" s="94"/>
      <c r="H59" s="4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51"/>
      <c r="AE59" s="37">
        <v>110</v>
      </c>
      <c r="AF59" s="37"/>
      <c r="AG59" s="37"/>
      <c r="AH59" s="37"/>
      <c r="AI59" s="37"/>
      <c r="AJ59" s="37"/>
    </row>
    <row r="60" spans="1:38" ht="12" customHeight="1" x14ac:dyDescent="0.2">
      <c r="A60" s="49"/>
      <c r="B60" s="86"/>
      <c r="C60" s="83"/>
      <c r="D60" s="37"/>
      <c r="F60" s="91"/>
      <c r="G60" s="50"/>
      <c r="H60" s="4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51"/>
      <c r="AE60" s="37"/>
      <c r="AF60" s="37"/>
      <c r="AG60" s="37"/>
      <c r="AH60" s="37"/>
      <c r="AI60" s="37"/>
      <c r="AJ60" s="37"/>
    </row>
    <row r="61" spans="1:38" x14ac:dyDescent="0.2">
      <c r="A61" s="49"/>
      <c r="B61" s="162" t="s">
        <v>257</v>
      </c>
      <c r="C61" s="83"/>
      <c r="D61" s="37">
        <f>SUM(D7:D60)</f>
        <v>16829.439999999999</v>
      </c>
      <c r="E61" s="37">
        <f>SUM(E7:E60)</f>
        <v>16386</v>
      </c>
      <c r="F61" s="89">
        <f>SUM(7864.17-D61+E61)</f>
        <v>7420.7300000000014</v>
      </c>
      <c r="G61" s="59"/>
      <c r="H61" s="44"/>
      <c r="I61" s="37">
        <f>SUM(I6:I46)</f>
        <v>0</v>
      </c>
      <c r="J61" s="37">
        <f>SUM(J6:J46)</f>
        <v>0</v>
      </c>
      <c r="K61" s="37">
        <f>SUM(K6:K46)</f>
        <v>40</v>
      </c>
      <c r="L61" s="37">
        <f>SUM(L6:L57)</f>
        <v>7090</v>
      </c>
      <c r="M61" s="37">
        <f>SUM(M6:M57)</f>
        <v>4195</v>
      </c>
      <c r="N61" s="37">
        <f>SUM(N6:N57)</f>
        <v>4247</v>
      </c>
      <c r="O61" s="37">
        <f>SUM(O6:O57)</f>
        <v>314</v>
      </c>
      <c r="P61" s="37">
        <f t="shared" ref="P61:AD61" si="7">SUM(P6:P46)</f>
        <v>500</v>
      </c>
      <c r="Q61" s="37">
        <f t="shared" si="7"/>
        <v>0</v>
      </c>
      <c r="R61" s="37">
        <f t="shared" si="7"/>
        <v>0</v>
      </c>
      <c r="S61" s="37">
        <f t="shared" si="7"/>
        <v>1695</v>
      </c>
      <c r="T61" s="37">
        <f>SUM(T6:T57)</f>
        <v>378.5200000000001</v>
      </c>
      <c r="U61" s="37">
        <f t="shared" si="7"/>
        <v>460.88</v>
      </c>
      <c r="V61" s="37">
        <f>SUM(V6:V57)</f>
        <v>2400</v>
      </c>
      <c r="W61" s="37">
        <f>SUM(W6:W57)</f>
        <v>857.76</v>
      </c>
      <c r="X61" s="37">
        <f t="shared" si="7"/>
        <v>375</v>
      </c>
      <c r="Y61" s="37">
        <f t="shared" si="7"/>
        <v>0</v>
      </c>
      <c r="Z61" s="37">
        <f t="shared" si="7"/>
        <v>0</v>
      </c>
      <c r="AA61" s="37">
        <f>SUM(AA6:AA60)</f>
        <v>112</v>
      </c>
      <c r="AB61" s="37">
        <f t="shared" si="7"/>
        <v>58.75</v>
      </c>
      <c r="AC61" s="37">
        <f t="shared" si="7"/>
        <v>198.78</v>
      </c>
      <c r="AD61" s="37">
        <f t="shared" si="7"/>
        <v>100</v>
      </c>
      <c r="AE61" s="37">
        <f>SUM(AE6:AE60)</f>
        <v>440</v>
      </c>
      <c r="AF61" s="37">
        <f>SUM(AF6:AF60)</f>
        <v>1040</v>
      </c>
      <c r="AG61" s="37">
        <f t="shared" ref="AG61:AJ61" si="8">SUM(AG6:AG46)</f>
        <v>0</v>
      </c>
      <c r="AH61" s="37">
        <f t="shared" si="8"/>
        <v>0</v>
      </c>
      <c r="AI61" s="37">
        <f t="shared" si="8"/>
        <v>0</v>
      </c>
      <c r="AJ61" s="37">
        <f t="shared" si="8"/>
        <v>8000</v>
      </c>
      <c r="AK61" s="37">
        <f>SUM(AK6:AK57)</f>
        <v>712.75</v>
      </c>
      <c r="AL61" s="60">
        <f>SUM(F6+SUM(I61:P61)-SUM(Q61:AK61))</f>
        <v>7420.73</v>
      </c>
    </row>
    <row r="62" spans="1:38" x14ac:dyDescent="0.2">
      <c r="A62" s="49"/>
      <c r="B62" s="61"/>
      <c r="D62" s="62"/>
      <c r="H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1:38" x14ac:dyDescent="0.2">
      <c r="A63" s="49" t="s">
        <v>105</v>
      </c>
      <c r="B63" s="54"/>
      <c r="C63" s="58"/>
      <c r="D63" s="62"/>
      <c r="H63" s="37"/>
      <c r="T63" s="37"/>
      <c r="U63" s="37"/>
      <c r="V63" s="37"/>
      <c r="W63" s="37"/>
      <c r="X63" s="37"/>
      <c r="Y63" s="37"/>
      <c r="Z63" s="37"/>
      <c r="AA63" s="37"/>
      <c r="AB63" s="37"/>
    </row>
    <row r="64" spans="1:38" x14ac:dyDescent="0.2">
      <c r="B64" s="54"/>
      <c r="C64" s="37"/>
      <c r="D64" s="37"/>
      <c r="H64" s="37"/>
      <c r="K64" s="48"/>
      <c r="T64" s="37"/>
      <c r="U64" s="37"/>
      <c r="V64" s="37"/>
      <c r="W64" s="37"/>
      <c r="X64" s="37"/>
      <c r="Y64" s="37"/>
      <c r="Z64" s="37"/>
      <c r="AA64" s="37"/>
      <c r="AB64" s="37"/>
    </row>
    <row r="65" spans="1:26" x14ac:dyDescent="0.2">
      <c r="A65" s="49"/>
      <c r="B65" s="54"/>
      <c r="D65" s="37"/>
      <c r="H65" s="37"/>
      <c r="T65" s="37"/>
      <c r="X65" s="37"/>
    </row>
    <row r="66" spans="1:26" x14ac:dyDescent="0.2">
      <c r="A66" s="63"/>
      <c r="B66" s="54"/>
      <c r="D66" s="37"/>
      <c r="H66" s="37"/>
      <c r="X66" s="37"/>
    </row>
    <row r="67" spans="1:26" x14ac:dyDescent="0.2">
      <c r="A67" s="49"/>
      <c r="B67" s="54"/>
      <c r="D67" s="37"/>
      <c r="H67" s="37"/>
      <c r="T67" s="37"/>
      <c r="U67" s="37"/>
      <c r="V67" s="37"/>
      <c r="W67" s="37"/>
      <c r="X67" s="37"/>
      <c r="Y67" s="37"/>
      <c r="Z67" s="37"/>
    </row>
    <row r="68" spans="1:26" x14ac:dyDescent="0.2">
      <c r="A68" s="49"/>
      <c r="B68" s="54"/>
      <c r="C68" s="35" t="s">
        <v>10</v>
      </c>
      <c r="D68" s="37"/>
      <c r="H68" s="37"/>
      <c r="T68" s="37"/>
      <c r="U68" s="37"/>
      <c r="V68" s="37"/>
      <c r="W68" s="37"/>
      <c r="X68" s="37"/>
      <c r="Y68" s="37"/>
      <c r="Z68" s="37"/>
    </row>
    <row r="69" spans="1:26" x14ac:dyDescent="0.2">
      <c r="A69" s="49"/>
      <c r="B69" s="54"/>
      <c r="D69" s="37"/>
      <c r="H69" s="37"/>
      <c r="T69" s="37"/>
      <c r="U69" s="37"/>
      <c r="V69" s="37"/>
      <c r="W69" s="37"/>
      <c r="X69" s="37"/>
      <c r="Y69" s="37"/>
      <c r="Z69" s="37"/>
    </row>
    <row r="70" spans="1:26" x14ac:dyDescent="0.2">
      <c r="A70" s="49"/>
      <c r="B70" s="54"/>
      <c r="D70" s="37"/>
      <c r="H70" s="37"/>
      <c r="T70" s="37"/>
      <c r="U70" s="37"/>
      <c r="V70" s="37"/>
      <c r="W70" s="37"/>
      <c r="X70" s="37"/>
      <c r="Y70" s="37"/>
      <c r="Z70" s="37"/>
    </row>
    <row r="71" spans="1:26" x14ac:dyDescent="0.2">
      <c r="A71" s="49"/>
      <c r="B71" s="54"/>
      <c r="D71" s="37"/>
      <c r="H71" s="37"/>
      <c r="T71" s="37"/>
      <c r="U71" s="37"/>
      <c r="V71" s="37"/>
      <c r="W71" s="37"/>
      <c r="X71" s="37"/>
      <c r="Y71" s="37"/>
      <c r="Z71" s="37"/>
    </row>
    <row r="72" spans="1:26" x14ac:dyDescent="0.2">
      <c r="A72" s="49"/>
      <c r="B72" s="54"/>
      <c r="D72" s="37"/>
      <c r="H72" s="37"/>
      <c r="T72" s="37"/>
      <c r="U72" s="37"/>
      <c r="V72" s="37"/>
      <c r="W72" s="37"/>
      <c r="X72" s="37"/>
      <c r="Y72" s="37"/>
      <c r="Z72" s="37"/>
    </row>
    <row r="73" spans="1:26" x14ac:dyDescent="0.2">
      <c r="A73" s="49"/>
      <c r="B73" s="54"/>
      <c r="D73" s="37"/>
      <c r="H73" s="37"/>
      <c r="T73" s="37"/>
      <c r="U73" s="37"/>
      <c r="V73" s="37"/>
      <c r="W73" s="37"/>
      <c r="X73" s="37"/>
      <c r="Y73" s="37"/>
      <c r="Z73" s="37"/>
    </row>
    <row r="74" spans="1:26" x14ac:dyDescent="0.2">
      <c r="A74" s="49"/>
      <c r="B74" s="54"/>
      <c r="D74" s="37"/>
      <c r="H74" s="37"/>
      <c r="T74" s="37"/>
      <c r="U74" s="37"/>
      <c r="V74" s="37"/>
      <c r="W74" s="37"/>
      <c r="X74" s="37"/>
      <c r="Y74" s="37"/>
      <c r="Z74" s="37"/>
    </row>
    <row r="75" spans="1:26" x14ac:dyDescent="0.2">
      <c r="A75" s="49"/>
      <c r="B75" s="54"/>
      <c r="D75" s="37"/>
      <c r="H75" s="37"/>
      <c r="T75" s="37"/>
      <c r="U75" s="37"/>
      <c r="V75" s="37"/>
      <c r="W75" s="37"/>
      <c r="X75" s="37"/>
      <c r="Y75" s="37"/>
      <c r="Z75" s="37"/>
    </row>
    <row r="76" spans="1:26" x14ac:dyDescent="0.2">
      <c r="A76" s="49"/>
      <c r="B76" s="54"/>
      <c r="D76" s="37"/>
      <c r="H76" s="37"/>
      <c r="T76" s="37"/>
      <c r="U76" s="37"/>
      <c r="V76" s="37"/>
      <c r="W76" s="37"/>
      <c r="X76" s="37"/>
      <c r="Y76" s="37"/>
      <c r="Z76" s="37"/>
    </row>
    <row r="77" spans="1:26" x14ac:dyDescent="0.2">
      <c r="A77" s="49"/>
      <c r="B77" s="54"/>
      <c r="D77" s="37"/>
      <c r="H77" s="37"/>
      <c r="T77" s="37"/>
      <c r="U77" s="37"/>
      <c r="V77" s="37"/>
      <c r="W77" s="37"/>
      <c r="X77" s="37"/>
      <c r="Y77" s="37"/>
      <c r="Z77" s="37"/>
    </row>
    <row r="78" spans="1:26" x14ac:dyDescent="0.2">
      <c r="A78" s="49"/>
      <c r="B78" s="54"/>
      <c r="D78" s="37"/>
      <c r="H78" s="37"/>
      <c r="T78" s="37"/>
      <c r="U78" s="37"/>
      <c r="V78" s="37"/>
      <c r="W78" s="37"/>
      <c r="X78" s="37"/>
      <c r="Y78" s="37"/>
      <c r="Z78" s="37"/>
    </row>
    <row r="79" spans="1:26" x14ac:dyDescent="0.2">
      <c r="D79" s="37"/>
      <c r="H79" s="37"/>
      <c r="T79" s="37"/>
      <c r="U79" s="37"/>
      <c r="V79" s="37"/>
      <c r="W79" s="37"/>
      <c r="X79" s="37"/>
      <c r="Y79" s="37"/>
      <c r="Z79" s="37"/>
    </row>
    <row r="80" spans="1:26" x14ac:dyDescent="0.2">
      <c r="D80" s="37"/>
      <c r="T80" s="37"/>
      <c r="U80" s="37"/>
      <c r="V80" s="37"/>
      <c r="W80" s="37"/>
      <c r="X80" s="37"/>
      <c r="Y80" s="37"/>
      <c r="Z80" s="37"/>
    </row>
    <row r="81" spans="4:26" x14ac:dyDescent="0.2">
      <c r="D81" s="37"/>
      <c r="T81" s="37"/>
      <c r="U81" s="37"/>
      <c r="V81" s="37"/>
      <c r="W81" s="37"/>
      <c r="X81" s="37"/>
      <c r="Y81" s="37"/>
      <c r="Z81" s="37"/>
    </row>
    <row r="82" spans="4:26" x14ac:dyDescent="0.2">
      <c r="D82" s="37"/>
      <c r="T82" s="37"/>
      <c r="U82" s="37"/>
      <c r="V82" s="37"/>
      <c r="W82" s="37"/>
      <c r="X82" s="37"/>
      <c r="Y82" s="37"/>
      <c r="Z82" s="37"/>
    </row>
    <row r="83" spans="4:26" x14ac:dyDescent="0.2">
      <c r="D83" s="37"/>
    </row>
    <row r="84" spans="4:26" x14ac:dyDescent="0.2">
      <c r="D84" s="37"/>
    </row>
    <row r="85" spans="4:26" x14ac:dyDescent="0.2">
      <c r="D85" s="37"/>
    </row>
    <row r="86" spans="4:26" x14ac:dyDescent="0.2">
      <c r="D86" s="37"/>
    </row>
    <row r="87" spans="4:26" x14ac:dyDescent="0.2">
      <c r="D87" s="37"/>
    </row>
    <row r="88" spans="4:26" x14ac:dyDescent="0.2">
      <c r="D88" s="37"/>
    </row>
    <row r="89" spans="4:26" x14ac:dyDescent="0.2">
      <c r="D89" s="37"/>
    </row>
    <row r="90" spans="4:26" x14ac:dyDescent="0.2">
      <c r="D90" s="37"/>
    </row>
    <row r="91" spans="4:26" x14ac:dyDescent="0.2">
      <c r="D91" s="37"/>
    </row>
    <row r="92" spans="4:26" x14ac:dyDescent="0.2">
      <c r="D92" s="37"/>
    </row>
    <row r="93" spans="4:26" x14ac:dyDescent="0.2">
      <c r="D93" s="37"/>
    </row>
    <row r="94" spans="4:26" x14ac:dyDescent="0.2">
      <c r="D94" s="37"/>
    </row>
    <row r="95" spans="4:26" x14ac:dyDescent="0.2">
      <c r="D95" s="37"/>
    </row>
    <row r="96" spans="4:26" x14ac:dyDescent="0.2">
      <c r="D96" s="37"/>
    </row>
    <row r="97" spans="4:4" x14ac:dyDescent="0.2">
      <c r="D97" s="37"/>
    </row>
    <row r="98" spans="4:4" x14ac:dyDescent="0.2">
      <c r="D98" s="37"/>
    </row>
    <row r="99" spans="4:4" x14ac:dyDescent="0.2">
      <c r="D99" s="37"/>
    </row>
    <row r="100" spans="4:4" x14ac:dyDescent="0.2">
      <c r="D100" s="37"/>
    </row>
    <row r="101" spans="4:4" x14ac:dyDescent="0.2">
      <c r="D101" s="37"/>
    </row>
    <row r="102" spans="4:4" x14ac:dyDescent="0.2">
      <c r="D102" s="37"/>
    </row>
    <row r="103" spans="4:4" x14ac:dyDescent="0.2">
      <c r="D103" s="37"/>
    </row>
    <row r="104" spans="4:4" x14ac:dyDescent="0.2">
      <c r="D104" s="37"/>
    </row>
    <row r="105" spans="4:4" x14ac:dyDescent="0.2">
      <c r="D105" s="37"/>
    </row>
    <row r="106" spans="4:4" x14ac:dyDescent="0.2">
      <c r="D106" s="37"/>
    </row>
    <row r="107" spans="4:4" x14ac:dyDescent="0.2">
      <c r="D107" s="37"/>
    </row>
    <row r="108" spans="4:4" x14ac:dyDescent="0.2">
      <c r="D108" s="37"/>
    </row>
    <row r="109" spans="4:4" x14ac:dyDescent="0.2">
      <c r="D109" s="37"/>
    </row>
    <row r="110" spans="4:4" x14ac:dyDescent="0.2">
      <c r="D110" s="37"/>
    </row>
    <row r="111" spans="4:4" x14ac:dyDescent="0.2">
      <c r="D111" s="37"/>
    </row>
    <row r="112" spans="4:4" x14ac:dyDescent="0.2">
      <c r="D112" s="37"/>
    </row>
    <row r="113" spans="4:4" x14ac:dyDescent="0.2">
      <c r="D113" s="37"/>
    </row>
    <row r="114" spans="4:4" x14ac:dyDescent="0.2">
      <c r="D114" s="37"/>
    </row>
    <row r="115" spans="4:4" x14ac:dyDescent="0.2">
      <c r="D115" s="37"/>
    </row>
    <row r="116" spans="4:4" x14ac:dyDescent="0.2">
      <c r="D116" s="37"/>
    </row>
    <row r="117" spans="4:4" x14ac:dyDescent="0.2">
      <c r="D117" s="37"/>
    </row>
    <row r="118" spans="4:4" x14ac:dyDescent="0.2">
      <c r="D118" s="37"/>
    </row>
    <row r="119" spans="4:4" x14ac:dyDescent="0.2">
      <c r="D119" s="37"/>
    </row>
    <row r="120" spans="4:4" x14ac:dyDescent="0.2">
      <c r="D120" s="37"/>
    </row>
    <row r="121" spans="4:4" x14ac:dyDescent="0.2">
      <c r="D121" s="37"/>
    </row>
    <row r="122" spans="4:4" x14ac:dyDescent="0.2">
      <c r="D122" s="37"/>
    </row>
    <row r="123" spans="4:4" x14ac:dyDescent="0.2">
      <c r="D123" s="37"/>
    </row>
    <row r="124" spans="4:4" x14ac:dyDescent="0.2">
      <c r="D124" s="37"/>
    </row>
    <row r="125" spans="4:4" x14ac:dyDescent="0.2">
      <c r="D125" s="37"/>
    </row>
    <row r="126" spans="4:4" x14ac:dyDescent="0.2">
      <c r="D126" s="37"/>
    </row>
    <row r="127" spans="4:4" x14ac:dyDescent="0.2">
      <c r="D127" s="37"/>
    </row>
    <row r="128" spans="4:4" x14ac:dyDescent="0.2">
      <c r="D128" s="37"/>
    </row>
    <row r="129" spans="4:4" x14ac:dyDescent="0.2">
      <c r="D129" s="37"/>
    </row>
    <row r="130" spans="4:4" x14ac:dyDescent="0.2">
      <c r="D130" s="37"/>
    </row>
    <row r="131" spans="4:4" x14ac:dyDescent="0.2">
      <c r="D131" s="37"/>
    </row>
    <row r="132" spans="4:4" x14ac:dyDescent="0.2">
      <c r="D132" s="37"/>
    </row>
    <row r="133" spans="4:4" x14ac:dyDescent="0.2">
      <c r="D133" s="37"/>
    </row>
    <row r="134" spans="4:4" x14ac:dyDescent="0.2">
      <c r="D134" s="37"/>
    </row>
    <row r="135" spans="4:4" x14ac:dyDescent="0.2">
      <c r="D135" s="37"/>
    </row>
    <row r="136" spans="4:4" x14ac:dyDescent="0.2">
      <c r="D136" s="37"/>
    </row>
    <row r="137" spans="4:4" x14ac:dyDescent="0.2">
      <c r="D137" s="37"/>
    </row>
    <row r="138" spans="4:4" x14ac:dyDescent="0.2">
      <c r="D138" s="37"/>
    </row>
    <row r="139" spans="4:4" x14ac:dyDescent="0.2">
      <c r="D139" s="37"/>
    </row>
    <row r="140" spans="4:4" x14ac:dyDescent="0.2">
      <c r="D140" s="37"/>
    </row>
    <row r="141" spans="4:4" x14ac:dyDescent="0.2">
      <c r="D141" s="37"/>
    </row>
    <row r="142" spans="4:4" x14ac:dyDescent="0.2">
      <c r="D142" s="37"/>
    </row>
    <row r="143" spans="4:4" x14ac:dyDescent="0.2">
      <c r="D143" s="37"/>
    </row>
    <row r="144" spans="4:4" x14ac:dyDescent="0.2">
      <c r="D144" s="37"/>
    </row>
    <row r="145" spans="4:4" x14ac:dyDescent="0.2">
      <c r="D145" s="37"/>
    </row>
    <row r="146" spans="4:4" x14ac:dyDescent="0.2">
      <c r="D146" s="37"/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6ADC0-EABA-4BF7-AE40-80E6F63A72C4}">
  <dimension ref="A1:H39"/>
  <sheetViews>
    <sheetView topLeftCell="A19" workbookViewId="0"/>
  </sheetViews>
  <sheetFormatPr defaultRowHeight="12.75" x14ac:dyDescent="0.2"/>
  <cols>
    <col min="1" max="1" width="12.7109375" bestFit="1" customWidth="1"/>
    <col min="2" max="2" width="14" customWidth="1"/>
    <col min="3" max="3" width="15.5703125" customWidth="1"/>
    <col min="4" max="4" width="14.42578125" customWidth="1"/>
    <col min="5" max="5" width="19" customWidth="1"/>
  </cols>
  <sheetData>
    <row r="1" spans="1:7" ht="15" x14ac:dyDescent="0.2">
      <c r="A1" s="135" t="s">
        <v>193</v>
      </c>
      <c r="B1" s="135"/>
      <c r="C1" s="135" t="s">
        <v>194</v>
      </c>
      <c r="D1" s="135"/>
      <c r="E1" s="135"/>
      <c r="F1" s="135"/>
    </row>
    <row r="2" spans="1:7" ht="15" x14ac:dyDescent="0.2">
      <c r="A2" s="135"/>
      <c r="B2" s="135"/>
      <c r="C2" s="135"/>
      <c r="D2" s="145">
        <v>6.0000000000000001E-3</v>
      </c>
      <c r="E2" s="135"/>
      <c r="F2" s="135"/>
    </row>
    <row r="3" spans="1:7" ht="15" x14ac:dyDescent="0.2">
      <c r="A3" s="135" t="s">
        <v>2</v>
      </c>
      <c r="B3" s="135" t="s">
        <v>195</v>
      </c>
      <c r="C3" s="135" t="s">
        <v>196</v>
      </c>
      <c r="D3" s="135" t="s">
        <v>71</v>
      </c>
      <c r="E3" s="135" t="s">
        <v>192</v>
      </c>
      <c r="F3" s="135"/>
    </row>
    <row r="4" spans="1:7" ht="15" x14ac:dyDescent="0.2">
      <c r="A4" s="136">
        <v>43555</v>
      </c>
      <c r="B4" s="137"/>
      <c r="C4" s="137"/>
      <c r="D4" s="137"/>
      <c r="E4" s="137">
        <v>4669.26</v>
      </c>
      <c r="F4" s="135"/>
    </row>
    <row r="5" spans="1:7" ht="15" x14ac:dyDescent="0.2">
      <c r="A5" s="136">
        <v>43585</v>
      </c>
      <c r="B5" s="137"/>
      <c r="C5" s="137"/>
      <c r="D5" s="137">
        <v>2.2999999999999998</v>
      </c>
      <c r="E5" s="137">
        <f t="shared" ref="E5:E17" si="0">SUM(E4-B5+C5+D5)</f>
        <v>4671.5600000000004</v>
      </c>
      <c r="F5" s="135"/>
    </row>
    <row r="6" spans="1:7" ht="15" x14ac:dyDescent="0.2">
      <c r="A6" s="136">
        <v>43982</v>
      </c>
      <c r="B6" s="137"/>
      <c r="C6" s="137"/>
      <c r="D6" s="137">
        <v>2.38</v>
      </c>
      <c r="E6" s="137">
        <f t="shared" si="0"/>
        <v>4673.9400000000005</v>
      </c>
      <c r="F6" s="135"/>
      <c r="G6" t="s">
        <v>166</v>
      </c>
    </row>
    <row r="7" spans="1:7" ht="15" x14ac:dyDescent="0.2">
      <c r="A7" s="136">
        <v>43646</v>
      </c>
      <c r="B7" s="137"/>
      <c r="C7" s="137"/>
      <c r="D7" s="137">
        <v>2.2999999999999998</v>
      </c>
      <c r="E7" s="137">
        <f t="shared" si="0"/>
        <v>4676.2400000000007</v>
      </c>
      <c r="F7" s="135"/>
      <c r="G7" t="s">
        <v>166</v>
      </c>
    </row>
    <row r="8" spans="1:7" ht="15" x14ac:dyDescent="0.2">
      <c r="A8" s="136">
        <v>43677</v>
      </c>
      <c r="B8" s="137"/>
      <c r="C8" s="137"/>
      <c r="D8" s="137">
        <v>2.38</v>
      </c>
      <c r="E8" s="137">
        <f t="shared" si="0"/>
        <v>4678.6200000000008</v>
      </c>
      <c r="F8" s="135"/>
    </row>
    <row r="9" spans="1:7" ht="15" x14ac:dyDescent="0.2">
      <c r="A9" s="136">
        <v>43708</v>
      </c>
      <c r="B9" s="137"/>
      <c r="C9" s="137"/>
      <c r="D9" s="137">
        <v>2.38</v>
      </c>
      <c r="E9" s="137">
        <f t="shared" si="0"/>
        <v>4681.0000000000009</v>
      </c>
      <c r="F9" s="135"/>
      <c r="G9" t="s">
        <v>166</v>
      </c>
    </row>
    <row r="10" spans="1:7" ht="15" x14ac:dyDescent="0.2">
      <c r="A10" s="136">
        <v>43738</v>
      </c>
      <c r="B10" s="137"/>
      <c r="C10" s="137"/>
      <c r="D10" s="137">
        <v>2.31</v>
      </c>
      <c r="E10" s="137">
        <f t="shared" si="0"/>
        <v>4683.3100000000013</v>
      </c>
      <c r="F10" s="135"/>
    </row>
    <row r="11" spans="1:7" ht="15" x14ac:dyDescent="0.2">
      <c r="A11" s="136">
        <v>43769</v>
      </c>
      <c r="B11" s="157"/>
      <c r="C11" s="137">
        <v>3295</v>
      </c>
      <c r="D11" s="137">
        <v>2.5499999999999998</v>
      </c>
      <c r="E11" s="137">
        <f t="shared" si="0"/>
        <v>7980.8600000000015</v>
      </c>
      <c r="F11" s="135"/>
    </row>
    <row r="12" spans="1:7" ht="15" x14ac:dyDescent="0.2">
      <c r="A12" s="136">
        <v>43799</v>
      </c>
      <c r="B12" s="137">
        <v>500</v>
      </c>
      <c r="C12" s="137"/>
      <c r="D12" s="137">
        <v>3.84</v>
      </c>
      <c r="E12" s="137">
        <f t="shared" si="0"/>
        <v>7484.7000000000016</v>
      </c>
      <c r="F12" s="135"/>
    </row>
    <row r="13" spans="1:7" ht="15" x14ac:dyDescent="0.2">
      <c r="A13" s="136">
        <v>43830</v>
      </c>
      <c r="B13" s="137"/>
      <c r="C13" s="137"/>
      <c r="D13" s="137">
        <v>3.81</v>
      </c>
      <c r="E13" s="137">
        <f t="shared" si="0"/>
        <v>7488.510000000002</v>
      </c>
      <c r="F13" s="135"/>
    </row>
    <row r="14" spans="1:7" ht="15" x14ac:dyDescent="0.2">
      <c r="A14" s="136">
        <v>43854</v>
      </c>
      <c r="B14" s="137"/>
      <c r="C14" s="137">
        <v>8000</v>
      </c>
      <c r="D14" s="137"/>
      <c r="E14" s="137">
        <f t="shared" si="0"/>
        <v>15488.510000000002</v>
      </c>
      <c r="F14" s="135"/>
    </row>
    <row r="15" spans="1:7" ht="15" x14ac:dyDescent="0.2">
      <c r="A15" s="136">
        <v>43861</v>
      </c>
      <c r="B15" s="137"/>
      <c r="C15" s="137"/>
      <c r="D15" s="137">
        <v>4.87</v>
      </c>
      <c r="E15" s="137">
        <f>SUM(E14-B15+C15+D15)</f>
        <v>15493.380000000003</v>
      </c>
      <c r="F15" s="135"/>
    </row>
    <row r="16" spans="1:7" ht="15" x14ac:dyDescent="0.2">
      <c r="A16" s="136">
        <v>43890</v>
      </c>
      <c r="B16" s="137"/>
      <c r="C16" s="137"/>
      <c r="D16" s="137">
        <v>7.39</v>
      </c>
      <c r="E16" s="137">
        <f t="shared" si="0"/>
        <v>15500.770000000002</v>
      </c>
      <c r="F16" s="135"/>
    </row>
    <row r="17" spans="1:8" ht="17.25" x14ac:dyDescent="0.35">
      <c r="A17" s="136">
        <v>43921</v>
      </c>
      <c r="B17" s="137"/>
      <c r="C17" s="138"/>
      <c r="D17" s="138">
        <v>3.29</v>
      </c>
      <c r="E17" s="137">
        <f t="shared" si="0"/>
        <v>15504.060000000003</v>
      </c>
      <c r="F17" s="135"/>
      <c r="G17" s="170">
        <v>2.5000000000000001E-3</v>
      </c>
    </row>
    <row r="18" spans="1:8" ht="15" x14ac:dyDescent="0.2">
      <c r="A18" s="135"/>
      <c r="B18" s="137">
        <f>SUM(B12:B17)</f>
        <v>500</v>
      </c>
      <c r="C18" s="137">
        <f>SUM(C11:C17)</f>
        <v>11295</v>
      </c>
      <c r="D18" s="137">
        <f>SUM(D5:D17)</f>
        <v>39.799999999999997</v>
      </c>
      <c r="E18" s="137">
        <f>SUM(4669.26-B18+C18+D18)</f>
        <v>15504.06</v>
      </c>
      <c r="F18" s="135"/>
      <c r="G18" t="s">
        <v>166</v>
      </c>
    </row>
    <row r="19" spans="1:8" ht="15" x14ac:dyDescent="0.2">
      <c r="A19" s="135"/>
      <c r="B19" s="137"/>
      <c r="C19" s="137"/>
      <c r="D19" s="137"/>
      <c r="E19" s="137"/>
      <c r="F19" s="135"/>
    </row>
    <row r="20" spans="1:8" ht="15" x14ac:dyDescent="0.2">
      <c r="A20" s="4"/>
      <c r="B20" s="4"/>
      <c r="C20" s="4"/>
      <c r="D20" s="4"/>
      <c r="E20" s="4"/>
      <c r="F20" s="4"/>
    </row>
    <row r="21" spans="1:8" ht="15" x14ac:dyDescent="0.2">
      <c r="A21" s="139" t="s">
        <v>193</v>
      </c>
      <c r="B21" s="139"/>
      <c r="C21" s="139" t="s">
        <v>197</v>
      </c>
      <c r="D21" s="139"/>
      <c r="E21" s="139" t="s">
        <v>203</v>
      </c>
      <c r="F21" s="139"/>
    </row>
    <row r="22" spans="1:8" ht="15" x14ac:dyDescent="0.2">
      <c r="A22" s="139"/>
      <c r="B22" s="139"/>
      <c r="C22" s="139"/>
      <c r="D22" s="146">
        <v>6.0000000000000001E-3</v>
      </c>
      <c r="E22" s="139"/>
      <c r="F22" s="139"/>
    </row>
    <row r="23" spans="1:8" ht="15" x14ac:dyDescent="0.2">
      <c r="A23" s="139" t="s">
        <v>2</v>
      </c>
      <c r="B23" s="139" t="s">
        <v>195</v>
      </c>
      <c r="C23" s="139" t="s">
        <v>196</v>
      </c>
      <c r="D23" s="139" t="s">
        <v>71</v>
      </c>
      <c r="E23" s="139" t="s">
        <v>192</v>
      </c>
      <c r="F23" s="139"/>
    </row>
    <row r="24" spans="1:8" ht="15" x14ac:dyDescent="0.2">
      <c r="A24" s="140">
        <v>43555</v>
      </c>
      <c r="B24" s="141"/>
      <c r="C24" s="141"/>
      <c r="D24" s="141"/>
      <c r="E24" s="141">
        <v>6553.86</v>
      </c>
      <c r="F24" s="139"/>
    </row>
    <row r="25" spans="1:8" ht="15" x14ac:dyDescent="0.2">
      <c r="A25" s="140">
        <v>43585</v>
      </c>
      <c r="B25" s="141"/>
      <c r="C25" s="141"/>
      <c r="D25" s="141">
        <v>3.52</v>
      </c>
      <c r="E25" s="141">
        <f t="shared" ref="E25:E38" si="1">SUM(E24-B25+C25+D25)</f>
        <v>6557.38</v>
      </c>
      <c r="F25" s="139"/>
    </row>
    <row r="26" spans="1:8" ht="15" x14ac:dyDescent="0.2">
      <c r="A26" s="140">
        <v>43616</v>
      </c>
      <c r="B26" s="141"/>
      <c r="C26" s="141">
        <v>792</v>
      </c>
      <c r="D26" s="141">
        <v>3.75</v>
      </c>
      <c r="E26" s="141">
        <f t="shared" si="1"/>
        <v>7353.13</v>
      </c>
      <c r="F26" s="139"/>
      <c r="G26" t="s">
        <v>221</v>
      </c>
    </row>
    <row r="27" spans="1:8" ht="15" x14ac:dyDescent="0.2">
      <c r="A27" s="140">
        <v>43646</v>
      </c>
      <c r="B27" s="141"/>
      <c r="C27" s="141">
        <v>5</v>
      </c>
      <c r="D27" s="141">
        <v>3.63</v>
      </c>
      <c r="E27" s="141">
        <f t="shared" si="1"/>
        <v>7361.76</v>
      </c>
      <c r="F27" s="139"/>
      <c r="G27" t="s">
        <v>222</v>
      </c>
      <c r="H27" t="s">
        <v>166</v>
      </c>
    </row>
    <row r="28" spans="1:8" ht="15" x14ac:dyDescent="0.2">
      <c r="A28" s="140">
        <v>43677</v>
      </c>
      <c r="B28" s="141"/>
      <c r="C28" s="141"/>
      <c r="D28" s="141">
        <v>3.75</v>
      </c>
      <c r="E28" s="141">
        <f t="shared" si="1"/>
        <v>7365.51</v>
      </c>
      <c r="F28" s="139"/>
      <c r="G28" t="s">
        <v>166</v>
      </c>
    </row>
    <row r="29" spans="1:8" ht="15" x14ac:dyDescent="0.2">
      <c r="A29" s="140">
        <v>43708</v>
      </c>
      <c r="B29" s="141"/>
      <c r="C29" s="141"/>
      <c r="D29" s="141">
        <v>3.75</v>
      </c>
      <c r="E29" s="141">
        <f t="shared" si="1"/>
        <v>7369.26</v>
      </c>
      <c r="F29" s="139"/>
    </row>
    <row r="30" spans="1:8" ht="15" x14ac:dyDescent="0.2">
      <c r="A30" s="140">
        <v>43738</v>
      </c>
      <c r="B30" s="141"/>
      <c r="C30" s="141"/>
      <c r="D30" s="141">
        <v>3.63</v>
      </c>
      <c r="E30" s="141">
        <f t="shared" si="1"/>
        <v>7372.89</v>
      </c>
      <c r="F30" s="139"/>
    </row>
    <row r="31" spans="1:8" ht="15" x14ac:dyDescent="0.2">
      <c r="A31" s="140">
        <v>43769</v>
      </c>
      <c r="B31" s="141"/>
      <c r="C31" s="141"/>
      <c r="D31" s="141">
        <v>3.76</v>
      </c>
      <c r="E31" s="141">
        <f t="shared" si="1"/>
        <v>7376.6500000000005</v>
      </c>
      <c r="F31" s="139"/>
    </row>
    <row r="32" spans="1:8" ht="15" x14ac:dyDescent="0.2">
      <c r="A32" s="140">
        <v>43799</v>
      </c>
      <c r="B32" s="141"/>
      <c r="C32" s="141">
        <v>6.24</v>
      </c>
      <c r="D32" s="141">
        <v>3.64</v>
      </c>
      <c r="E32" s="141">
        <f t="shared" si="1"/>
        <v>7386.5300000000007</v>
      </c>
      <c r="F32" s="139"/>
    </row>
    <row r="33" spans="1:7" ht="15" x14ac:dyDescent="0.2">
      <c r="A33" s="140">
        <v>43830</v>
      </c>
      <c r="B33" s="141"/>
      <c r="C33" s="141"/>
      <c r="D33" s="141">
        <v>3.76</v>
      </c>
      <c r="E33" s="141">
        <f t="shared" si="1"/>
        <v>7390.2900000000009</v>
      </c>
      <c r="F33" s="139"/>
    </row>
    <row r="34" spans="1:7" ht="15" x14ac:dyDescent="0.2">
      <c r="A34" s="140">
        <v>43861</v>
      </c>
      <c r="B34" s="141"/>
      <c r="C34" s="141"/>
      <c r="D34" s="141">
        <v>3.77</v>
      </c>
      <c r="E34" s="141">
        <f t="shared" si="1"/>
        <v>7394.0600000000013</v>
      </c>
      <c r="F34" s="139"/>
    </row>
    <row r="35" spans="1:7" ht="15" x14ac:dyDescent="0.2">
      <c r="A35" s="140">
        <v>43881</v>
      </c>
      <c r="B35" s="141"/>
      <c r="C35" s="141">
        <v>6.73</v>
      </c>
      <c r="D35" s="141"/>
      <c r="E35" s="141">
        <f t="shared" si="1"/>
        <v>7400.7900000000009</v>
      </c>
      <c r="F35" s="139"/>
      <c r="G35" t="s">
        <v>222</v>
      </c>
    </row>
    <row r="36" spans="1:7" ht="15" x14ac:dyDescent="0.2">
      <c r="A36" s="140">
        <v>43888</v>
      </c>
      <c r="B36" s="141"/>
      <c r="C36" s="141">
        <v>636</v>
      </c>
      <c r="D36" s="141"/>
      <c r="E36" s="141">
        <f t="shared" si="1"/>
        <v>8036.7900000000009</v>
      </c>
      <c r="F36" s="139"/>
      <c r="G36" t="s">
        <v>261</v>
      </c>
    </row>
    <row r="37" spans="1:7" ht="15" x14ac:dyDescent="0.2">
      <c r="A37" s="140">
        <v>43890</v>
      </c>
      <c r="B37" s="141"/>
      <c r="C37" s="141"/>
      <c r="D37" s="141">
        <v>3.56</v>
      </c>
      <c r="E37" s="141">
        <f t="shared" si="1"/>
        <v>8040.3500000000013</v>
      </c>
      <c r="F37" s="139"/>
    </row>
    <row r="38" spans="1:7" ht="17.25" x14ac:dyDescent="0.35">
      <c r="A38" s="140">
        <v>43921</v>
      </c>
      <c r="B38" s="141"/>
      <c r="C38" s="142"/>
      <c r="D38" s="142">
        <v>1.71</v>
      </c>
      <c r="E38" s="141">
        <f t="shared" si="1"/>
        <v>8042.0600000000013</v>
      </c>
      <c r="F38" s="139"/>
      <c r="G38" s="170">
        <v>2.5000000000000001E-3</v>
      </c>
    </row>
    <row r="39" spans="1:7" ht="15" x14ac:dyDescent="0.2">
      <c r="A39" s="139"/>
      <c r="B39" s="141">
        <f>SUM(B31:B38)</f>
        <v>0</v>
      </c>
      <c r="C39" s="141">
        <f>SUM(C25:C38)</f>
        <v>1445.97</v>
      </c>
      <c r="D39" s="141">
        <f>SUM(D25:D38)</f>
        <v>42.230000000000004</v>
      </c>
      <c r="E39" s="141">
        <f>SUM(6553.86-B39+C39+D39)</f>
        <v>8042.0599999999995</v>
      </c>
      <c r="F39" s="139"/>
      <c r="G39" t="s">
        <v>166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9"/>
  <sheetViews>
    <sheetView topLeftCell="A49" workbookViewId="0">
      <selection activeCell="A55" sqref="A55"/>
    </sheetView>
  </sheetViews>
  <sheetFormatPr defaultRowHeight="12.75" x14ac:dyDescent="0.2"/>
  <cols>
    <col min="1" max="1" width="10.85546875" style="30" customWidth="1"/>
    <col min="2" max="2" width="57.5703125" style="30" customWidth="1"/>
    <col min="3" max="4" width="12.42578125" style="30" customWidth="1"/>
    <col min="5" max="5" width="16.5703125" style="30" customWidth="1"/>
    <col min="6" max="16384" width="9.140625" style="30"/>
  </cols>
  <sheetData>
    <row r="1" spans="1:8" x14ac:dyDescent="0.2">
      <c r="A1" s="29" t="s">
        <v>2</v>
      </c>
      <c r="B1" s="29" t="s">
        <v>121</v>
      </c>
      <c r="C1" s="29" t="s">
        <v>122</v>
      </c>
      <c r="D1" s="65" t="s">
        <v>71</v>
      </c>
      <c r="E1" s="7" t="s">
        <v>124</v>
      </c>
      <c r="F1" s="30" t="s">
        <v>123</v>
      </c>
    </row>
    <row r="2" spans="1:8" x14ac:dyDescent="0.2">
      <c r="A2" s="87">
        <v>43194</v>
      </c>
      <c r="B2" s="90" t="s">
        <v>100</v>
      </c>
      <c r="C2" s="29"/>
      <c r="D2" s="65"/>
      <c r="E2" s="96">
        <v>16055.06</v>
      </c>
    </row>
    <row r="3" spans="1:8" x14ac:dyDescent="0.2">
      <c r="A3" s="88">
        <v>43199</v>
      </c>
      <c r="B3" t="s">
        <v>127</v>
      </c>
      <c r="C3" s="68">
        <v>234</v>
      </c>
      <c r="D3" s="66"/>
      <c r="E3" s="32">
        <f>SUM(16055.06+C3)</f>
        <v>16289.06</v>
      </c>
      <c r="F3" s="7"/>
      <c r="G3" t="s">
        <v>125</v>
      </c>
    </row>
    <row r="4" spans="1:8" x14ac:dyDescent="0.2">
      <c r="A4" s="31">
        <v>43200</v>
      </c>
      <c r="B4" t="s">
        <v>139</v>
      </c>
      <c r="C4" s="32">
        <v>11175.48</v>
      </c>
      <c r="D4" s="70"/>
      <c r="E4" s="32">
        <f>SUM(E3+C4)</f>
        <v>27464.54</v>
      </c>
      <c r="F4" s="7"/>
      <c r="H4"/>
    </row>
    <row r="5" spans="1:8" x14ac:dyDescent="0.2">
      <c r="A5" s="31">
        <v>43206</v>
      </c>
      <c r="B5" t="s">
        <v>137</v>
      </c>
      <c r="C5" s="32">
        <v>50</v>
      </c>
      <c r="D5" s="66"/>
      <c r="E5" s="32">
        <f>SUM(E4+C5)</f>
        <v>27514.54</v>
      </c>
      <c r="F5" s="7"/>
    </row>
    <row r="6" spans="1:8" x14ac:dyDescent="0.2">
      <c r="A6" s="31">
        <v>43220</v>
      </c>
      <c r="B6" t="s">
        <v>140</v>
      </c>
      <c r="C6" s="32"/>
      <c r="D6" s="66">
        <v>11.87</v>
      </c>
      <c r="E6" s="32">
        <f>SUM(E5+D6)</f>
        <v>27526.41</v>
      </c>
      <c r="F6" s="7"/>
    </row>
    <row r="7" spans="1:8" x14ac:dyDescent="0.2">
      <c r="A7" s="31">
        <v>43222</v>
      </c>
      <c r="B7" t="s">
        <v>141</v>
      </c>
      <c r="C7" s="32">
        <v>300</v>
      </c>
      <c r="D7" s="66"/>
      <c r="E7" s="32">
        <f>SUM(E6+C7)</f>
        <v>27826.41</v>
      </c>
      <c r="F7" s="7"/>
    </row>
    <row r="8" spans="1:8" x14ac:dyDescent="0.2">
      <c r="A8" s="31">
        <v>43222</v>
      </c>
      <c r="B8" t="s">
        <v>142</v>
      </c>
      <c r="C8" s="32">
        <v>100</v>
      </c>
      <c r="D8" s="66"/>
      <c r="E8" s="32">
        <f>SUM(E7+C8)</f>
        <v>27926.41</v>
      </c>
      <c r="F8" s="7"/>
    </row>
    <row r="9" spans="1:8" x14ac:dyDescent="0.2">
      <c r="A9" s="31">
        <v>43222</v>
      </c>
      <c r="B9" t="s">
        <v>143</v>
      </c>
      <c r="C9" s="2">
        <v>145.05000000000001</v>
      </c>
      <c r="D9" s="66"/>
      <c r="E9" s="32">
        <f>SUM(E8+C9)</f>
        <v>28071.46</v>
      </c>
      <c r="F9" s="7"/>
    </row>
    <row r="10" spans="1:8" x14ac:dyDescent="0.2">
      <c r="A10" s="31">
        <v>43251</v>
      </c>
      <c r="B10" t="s">
        <v>140</v>
      </c>
      <c r="C10" s="2"/>
      <c r="D10" s="66">
        <v>14.3</v>
      </c>
      <c r="E10" s="32">
        <f>SUM(E9+D10)</f>
        <v>28085.759999999998</v>
      </c>
      <c r="F10" s="7" t="s">
        <v>166</v>
      </c>
    </row>
    <row r="11" spans="1:8" x14ac:dyDescent="0.2">
      <c r="A11" s="31">
        <v>43277</v>
      </c>
      <c r="B11" t="s">
        <v>144</v>
      </c>
      <c r="C11" s="2">
        <v>500</v>
      </c>
      <c r="D11" s="66"/>
      <c r="E11" s="32">
        <f>SUM(E10+C11)</f>
        <v>28585.759999999998</v>
      </c>
      <c r="F11" s="7"/>
    </row>
    <row r="12" spans="1:8" ht="13.5" thickBot="1" x14ac:dyDescent="0.25">
      <c r="A12" s="67">
        <v>43281</v>
      </c>
      <c r="B12" t="s">
        <v>140</v>
      </c>
      <c r="C12" s="32"/>
      <c r="D12" s="70">
        <v>13.89</v>
      </c>
      <c r="E12" s="32">
        <f>SUM(E11+D12)</f>
        <v>28599.649999999998</v>
      </c>
      <c r="H12"/>
    </row>
    <row r="13" spans="1:8" ht="13.5" thickTop="1" x14ac:dyDescent="0.2">
      <c r="A13" s="31">
        <v>43308</v>
      </c>
      <c r="B13" t="s">
        <v>147</v>
      </c>
      <c r="C13" s="32">
        <v>50</v>
      </c>
      <c r="D13" s="70"/>
      <c r="E13" s="32">
        <f>SUM(E12+C13)</f>
        <v>28649.649999999998</v>
      </c>
      <c r="H13"/>
    </row>
    <row r="14" spans="1:8" x14ac:dyDescent="0.2">
      <c r="A14" s="31">
        <v>43312</v>
      </c>
      <c r="B14" t="s">
        <v>140</v>
      </c>
      <c r="C14" s="32"/>
      <c r="D14" s="70">
        <v>14.58</v>
      </c>
      <c r="E14" s="32">
        <f>SUM(E13+D14)</f>
        <v>28664.23</v>
      </c>
      <c r="H14"/>
    </row>
    <row r="15" spans="1:8" x14ac:dyDescent="0.2">
      <c r="A15" s="31">
        <v>43343</v>
      </c>
      <c r="B15" t="s">
        <v>140</v>
      </c>
      <c r="C15" s="32"/>
      <c r="D15" s="70">
        <v>14.61</v>
      </c>
      <c r="E15" s="32">
        <f>SUM(E14+D15)</f>
        <v>28678.84</v>
      </c>
      <c r="H15"/>
    </row>
    <row r="16" spans="1:8" x14ac:dyDescent="0.2">
      <c r="A16" s="31">
        <v>43373</v>
      </c>
      <c r="B16" t="s">
        <v>140</v>
      </c>
      <c r="C16" s="32"/>
      <c r="D16" s="70">
        <v>14.14</v>
      </c>
      <c r="E16" s="32">
        <f>SUM(E15+D16)</f>
        <v>28692.98</v>
      </c>
      <c r="H16"/>
    </row>
    <row r="17" spans="1:8" x14ac:dyDescent="0.2">
      <c r="A17" s="31">
        <v>43388</v>
      </c>
      <c r="B17" s="83" t="s">
        <v>149</v>
      </c>
      <c r="C17" s="32">
        <v>-26331.62</v>
      </c>
      <c r="D17" s="70"/>
      <c r="E17" s="32">
        <f>SUM(E16+C17)</f>
        <v>2361.3600000000006</v>
      </c>
      <c r="H17"/>
    </row>
    <row r="18" spans="1:8" x14ac:dyDescent="0.2">
      <c r="A18" s="31">
        <v>43404</v>
      </c>
      <c r="B18" t="s">
        <v>152</v>
      </c>
      <c r="D18" s="32">
        <v>7.26</v>
      </c>
      <c r="E18" s="32">
        <f>SUM(E17+D18)</f>
        <v>2368.6200000000008</v>
      </c>
      <c r="H18"/>
    </row>
    <row r="19" spans="1:8" x14ac:dyDescent="0.2">
      <c r="A19" s="31">
        <v>43404</v>
      </c>
      <c r="B19" t="s">
        <v>153</v>
      </c>
      <c r="C19" s="32">
        <v>100</v>
      </c>
      <c r="D19" s="70"/>
      <c r="E19" s="32">
        <f>SUM(E18+C19)</f>
        <v>2468.6200000000008</v>
      </c>
      <c r="H19"/>
    </row>
    <row r="20" spans="1:8" x14ac:dyDescent="0.2">
      <c r="A20" s="31">
        <v>43434</v>
      </c>
      <c r="B20" t="s">
        <v>154</v>
      </c>
      <c r="C20" s="32"/>
      <c r="D20" s="70">
        <v>1.22</v>
      </c>
      <c r="E20" s="32">
        <f>SUM(E19+D20)</f>
        <v>2469.8400000000006</v>
      </c>
      <c r="H20"/>
    </row>
    <row r="21" spans="1:8" x14ac:dyDescent="0.2">
      <c r="A21" s="31">
        <v>43440</v>
      </c>
      <c r="B21" t="s">
        <v>155</v>
      </c>
      <c r="C21" s="32">
        <v>250</v>
      </c>
      <c r="D21" s="70"/>
      <c r="E21" s="32">
        <f t="shared" ref="E21:E48" si="0">SUM(E20+C21)</f>
        <v>2719.8400000000006</v>
      </c>
      <c r="H21"/>
    </row>
    <row r="22" spans="1:8" x14ac:dyDescent="0.2">
      <c r="A22" s="31">
        <v>43453</v>
      </c>
      <c r="B22" t="s">
        <v>156</v>
      </c>
      <c r="C22" s="32">
        <v>150</v>
      </c>
      <c r="D22" s="70"/>
      <c r="E22" s="32">
        <f t="shared" si="0"/>
        <v>2869.8400000000006</v>
      </c>
      <c r="H22"/>
    </row>
    <row r="23" spans="1:8" x14ac:dyDescent="0.2">
      <c r="A23" s="31">
        <v>43453</v>
      </c>
      <c r="B23" t="s">
        <v>157</v>
      </c>
      <c r="C23" s="32">
        <v>50</v>
      </c>
      <c r="D23" s="70"/>
      <c r="E23" s="32">
        <f t="shared" si="0"/>
        <v>2919.8400000000006</v>
      </c>
      <c r="H23"/>
    </row>
    <row r="24" spans="1:8" x14ac:dyDescent="0.2">
      <c r="A24" s="31">
        <v>43453</v>
      </c>
      <c r="B24" t="s">
        <v>158</v>
      </c>
      <c r="C24" s="32">
        <v>20</v>
      </c>
      <c r="D24" s="70"/>
      <c r="E24" s="32">
        <f t="shared" si="0"/>
        <v>2939.8400000000006</v>
      </c>
      <c r="H24"/>
    </row>
    <row r="25" spans="1:8" x14ac:dyDescent="0.2">
      <c r="A25" s="31">
        <v>43453</v>
      </c>
      <c r="B25" t="s">
        <v>159</v>
      </c>
      <c r="C25" s="32">
        <v>40</v>
      </c>
      <c r="D25" s="70"/>
      <c r="E25" s="32">
        <f t="shared" si="0"/>
        <v>2979.8400000000006</v>
      </c>
      <c r="H25"/>
    </row>
    <row r="26" spans="1:8" x14ac:dyDescent="0.2">
      <c r="A26" s="31">
        <v>43453</v>
      </c>
      <c r="B26" t="s">
        <v>160</v>
      </c>
      <c r="C26" s="32">
        <v>50</v>
      </c>
      <c r="D26" s="70"/>
      <c r="E26" s="32">
        <f t="shared" si="0"/>
        <v>3029.8400000000006</v>
      </c>
      <c r="H26"/>
    </row>
    <row r="27" spans="1:8" x14ac:dyDescent="0.2">
      <c r="A27" s="31">
        <v>43453</v>
      </c>
      <c r="B27" t="s">
        <v>161</v>
      </c>
      <c r="C27" s="32">
        <v>50</v>
      </c>
      <c r="D27" s="70"/>
      <c r="E27" s="32">
        <f t="shared" si="0"/>
        <v>3079.8400000000006</v>
      </c>
      <c r="H27"/>
    </row>
    <row r="28" spans="1:8" x14ac:dyDescent="0.2">
      <c r="A28" s="31">
        <v>43453</v>
      </c>
      <c r="B28" t="s">
        <v>162</v>
      </c>
      <c r="C28" s="32">
        <v>55</v>
      </c>
      <c r="D28" s="70"/>
      <c r="E28" s="32">
        <f t="shared" si="0"/>
        <v>3134.8400000000006</v>
      </c>
      <c r="H28"/>
    </row>
    <row r="29" spans="1:8" x14ac:dyDescent="0.2">
      <c r="A29" s="31">
        <v>43453</v>
      </c>
      <c r="B29" t="s">
        <v>163</v>
      </c>
      <c r="C29" s="32">
        <v>100</v>
      </c>
      <c r="D29" s="70"/>
      <c r="E29" s="32">
        <f t="shared" si="0"/>
        <v>3234.8400000000006</v>
      </c>
      <c r="H29"/>
    </row>
    <row r="30" spans="1:8" x14ac:dyDescent="0.2">
      <c r="A30" s="31">
        <v>43453</v>
      </c>
      <c r="B30" t="s">
        <v>164</v>
      </c>
      <c r="C30" s="32">
        <v>50</v>
      </c>
      <c r="D30" s="70"/>
      <c r="E30" s="32">
        <f t="shared" si="0"/>
        <v>3284.8400000000006</v>
      </c>
      <c r="H30"/>
    </row>
    <row r="31" spans="1:8" x14ac:dyDescent="0.2">
      <c r="A31" s="31">
        <v>43453</v>
      </c>
      <c r="B31" t="s">
        <v>165</v>
      </c>
      <c r="C31" s="32">
        <v>100</v>
      </c>
      <c r="D31" s="70"/>
      <c r="E31" s="32">
        <f t="shared" si="0"/>
        <v>3384.8400000000006</v>
      </c>
      <c r="H31"/>
    </row>
    <row r="32" spans="1:8" x14ac:dyDescent="0.2">
      <c r="A32" s="31">
        <v>43453</v>
      </c>
      <c r="B32" t="s">
        <v>151</v>
      </c>
      <c r="C32" s="32">
        <v>100</v>
      </c>
      <c r="D32" s="70"/>
      <c r="E32" s="32">
        <f t="shared" si="0"/>
        <v>3484.8400000000006</v>
      </c>
      <c r="F32" s="83" t="s">
        <v>138</v>
      </c>
      <c r="G32" s="83" t="s">
        <v>166</v>
      </c>
      <c r="H32"/>
    </row>
    <row r="33" spans="1:8" x14ac:dyDescent="0.2">
      <c r="A33" s="88" t="s">
        <v>167</v>
      </c>
      <c r="B33" t="s">
        <v>140</v>
      </c>
      <c r="C33" s="32"/>
      <c r="D33" s="70">
        <v>1.65</v>
      </c>
      <c r="E33" s="32">
        <f>SUM(E32+D33)</f>
        <v>3486.4900000000007</v>
      </c>
      <c r="F33" s="83"/>
      <c r="G33" s="83"/>
      <c r="H33"/>
    </row>
    <row r="34" spans="1:8" x14ac:dyDescent="0.2">
      <c r="A34" s="88">
        <v>43467</v>
      </c>
      <c r="B34" t="s">
        <v>168</v>
      </c>
      <c r="C34" s="32">
        <v>100</v>
      </c>
      <c r="D34" s="70"/>
      <c r="E34" s="32">
        <f t="shared" si="0"/>
        <v>3586.4900000000007</v>
      </c>
      <c r="F34" s="83"/>
      <c r="G34" s="83"/>
      <c r="H34"/>
    </row>
    <row r="35" spans="1:8" x14ac:dyDescent="0.2">
      <c r="A35" s="95">
        <v>43467</v>
      </c>
      <c r="B35" t="s">
        <v>169</v>
      </c>
      <c r="C35" s="32">
        <v>40</v>
      </c>
      <c r="D35" s="70"/>
      <c r="E35" s="32">
        <f t="shared" si="0"/>
        <v>3626.4900000000007</v>
      </c>
      <c r="F35" s="83"/>
      <c r="G35" s="83"/>
      <c r="H35"/>
    </row>
    <row r="36" spans="1:8" x14ac:dyDescent="0.2">
      <c r="A36" s="31">
        <v>43467</v>
      </c>
      <c r="B36" t="s">
        <v>170</v>
      </c>
      <c r="C36" s="32">
        <v>50</v>
      </c>
      <c r="D36" s="70"/>
      <c r="E36" s="32">
        <f t="shared" si="0"/>
        <v>3676.4900000000007</v>
      </c>
      <c r="F36" s="83"/>
      <c r="G36" s="83"/>
      <c r="H36"/>
    </row>
    <row r="37" spans="1:8" x14ac:dyDescent="0.2">
      <c r="A37" s="31">
        <v>43467</v>
      </c>
      <c r="B37" t="s">
        <v>171</v>
      </c>
      <c r="C37" s="32">
        <v>290</v>
      </c>
      <c r="D37" s="70"/>
      <c r="E37" s="32">
        <f t="shared" si="0"/>
        <v>3966.4900000000007</v>
      </c>
      <c r="H37"/>
    </row>
    <row r="38" spans="1:8" x14ac:dyDescent="0.2">
      <c r="A38" s="31">
        <v>43467</v>
      </c>
      <c r="B38" t="s">
        <v>172</v>
      </c>
      <c r="C38" s="32">
        <v>1000</v>
      </c>
      <c r="D38" s="70"/>
      <c r="E38" s="32">
        <f t="shared" si="0"/>
        <v>4966.4900000000007</v>
      </c>
      <c r="H38"/>
    </row>
    <row r="39" spans="1:8" x14ac:dyDescent="0.2">
      <c r="A39" s="31">
        <v>43467</v>
      </c>
      <c r="B39" t="s">
        <v>173</v>
      </c>
      <c r="C39" s="32">
        <v>140</v>
      </c>
      <c r="D39" s="70"/>
      <c r="E39" s="32">
        <f t="shared" si="0"/>
        <v>5106.4900000000007</v>
      </c>
      <c r="H39"/>
    </row>
    <row r="40" spans="1:8" x14ac:dyDescent="0.2">
      <c r="A40" s="31">
        <v>43468</v>
      </c>
      <c r="B40" t="s">
        <v>174</v>
      </c>
      <c r="C40" s="32">
        <v>100</v>
      </c>
      <c r="D40" s="70"/>
      <c r="E40" s="32">
        <f t="shared" si="0"/>
        <v>5206.4900000000007</v>
      </c>
      <c r="H40"/>
    </row>
    <row r="41" spans="1:8" x14ac:dyDescent="0.2">
      <c r="A41" s="31">
        <v>43468</v>
      </c>
      <c r="B41" t="s">
        <v>175</v>
      </c>
      <c r="C41" s="32">
        <v>100</v>
      </c>
      <c r="D41" s="70"/>
      <c r="E41" s="32">
        <f t="shared" si="0"/>
        <v>5306.4900000000007</v>
      </c>
      <c r="H41"/>
    </row>
    <row r="42" spans="1:8" x14ac:dyDescent="0.2">
      <c r="A42" s="31">
        <v>43481</v>
      </c>
      <c r="B42" s="83" t="s">
        <v>186</v>
      </c>
      <c r="C42" s="32">
        <v>100</v>
      </c>
      <c r="D42" s="70"/>
      <c r="E42" s="32">
        <f t="shared" si="0"/>
        <v>5406.4900000000007</v>
      </c>
      <c r="H42"/>
    </row>
    <row r="43" spans="1:8" x14ac:dyDescent="0.2">
      <c r="A43" s="31">
        <v>43481</v>
      </c>
      <c r="B43" t="s">
        <v>176</v>
      </c>
      <c r="C43" s="32">
        <v>50</v>
      </c>
      <c r="D43" s="70"/>
      <c r="E43" s="32">
        <f t="shared" si="0"/>
        <v>5456.4900000000007</v>
      </c>
      <c r="H43"/>
    </row>
    <row r="44" spans="1:8" x14ac:dyDescent="0.2">
      <c r="A44" s="31">
        <v>43486</v>
      </c>
      <c r="B44" t="s">
        <v>177</v>
      </c>
      <c r="C44" s="32">
        <v>100</v>
      </c>
      <c r="D44" s="70"/>
      <c r="E44" s="32">
        <f t="shared" si="0"/>
        <v>5556.4900000000007</v>
      </c>
      <c r="H44"/>
    </row>
    <row r="45" spans="1:8" x14ac:dyDescent="0.2">
      <c r="A45" s="31">
        <v>43495</v>
      </c>
      <c r="B45" t="s">
        <v>178</v>
      </c>
      <c r="C45" s="32">
        <v>50</v>
      </c>
      <c r="D45" s="70"/>
      <c r="E45" s="32">
        <f t="shared" si="0"/>
        <v>5606.4900000000007</v>
      </c>
      <c r="H45"/>
    </row>
    <row r="46" spans="1:8" x14ac:dyDescent="0.2">
      <c r="A46" s="31">
        <v>43496</v>
      </c>
      <c r="B46" t="s">
        <v>140</v>
      </c>
      <c r="C46" s="32"/>
      <c r="D46" s="70">
        <v>2.73</v>
      </c>
      <c r="E46" s="32">
        <f>SUM(E45+D46)</f>
        <v>5609.22</v>
      </c>
      <c r="F46" s="83" t="s">
        <v>138</v>
      </c>
      <c r="G46" s="83" t="s">
        <v>166</v>
      </c>
      <c r="H46"/>
    </row>
    <row r="47" spans="1:8" x14ac:dyDescent="0.2">
      <c r="A47" s="31">
        <v>43510</v>
      </c>
      <c r="B47" t="s">
        <v>179</v>
      </c>
      <c r="C47" s="32">
        <v>50</v>
      </c>
      <c r="D47" s="70"/>
      <c r="E47" s="32">
        <f t="shared" si="0"/>
        <v>5659.22</v>
      </c>
      <c r="F47" s="83"/>
      <c r="G47" s="83"/>
      <c r="H47"/>
    </row>
    <row r="48" spans="1:8" x14ac:dyDescent="0.2">
      <c r="A48" s="31">
        <v>43510</v>
      </c>
      <c r="B48" t="s">
        <v>180</v>
      </c>
      <c r="C48" s="32">
        <v>500</v>
      </c>
      <c r="D48" s="70"/>
      <c r="E48" s="32">
        <f t="shared" si="0"/>
        <v>6159.22</v>
      </c>
      <c r="F48" s="83"/>
      <c r="G48" s="83"/>
      <c r="H48"/>
    </row>
    <row r="49" spans="1:8" x14ac:dyDescent="0.2">
      <c r="A49" s="31">
        <v>43511</v>
      </c>
      <c r="B49" t="s">
        <v>181</v>
      </c>
      <c r="C49" s="32">
        <v>23.66</v>
      </c>
      <c r="D49" s="70"/>
      <c r="E49" s="32">
        <f>SUM(E48+C49)</f>
        <v>6182.88</v>
      </c>
      <c r="F49" s="83"/>
      <c r="G49" s="83"/>
      <c r="H49"/>
    </row>
    <row r="50" spans="1:8" x14ac:dyDescent="0.2">
      <c r="A50" s="31">
        <v>43522</v>
      </c>
      <c r="B50" s="83" t="s">
        <v>185</v>
      </c>
      <c r="C50" s="32">
        <v>40</v>
      </c>
      <c r="D50" s="70"/>
      <c r="E50" s="32">
        <f>SUM(E49+C50)</f>
        <v>6222.88</v>
      </c>
      <c r="F50" s="83"/>
      <c r="G50" s="83"/>
      <c r="H50"/>
    </row>
    <row r="51" spans="1:8" x14ac:dyDescent="0.2">
      <c r="A51" s="31">
        <v>43524</v>
      </c>
      <c r="B51" t="s">
        <v>140</v>
      </c>
      <c r="C51" s="32"/>
      <c r="D51" s="70">
        <v>2.72</v>
      </c>
      <c r="E51" s="32">
        <f>SUM(E50+D51)</f>
        <v>6225.6</v>
      </c>
      <c r="F51" s="83"/>
      <c r="G51" s="83"/>
      <c r="H51"/>
    </row>
    <row r="52" spans="1:8" x14ac:dyDescent="0.2">
      <c r="A52" s="31">
        <v>43525</v>
      </c>
      <c r="B52" s="83" t="s">
        <v>182</v>
      </c>
      <c r="C52" s="32">
        <v>100</v>
      </c>
      <c r="D52" s="70"/>
      <c r="E52" s="32">
        <f>SUM(E51+C52)</f>
        <v>6325.6</v>
      </c>
      <c r="F52" s="83"/>
      <c r="G52" s="83"/>
      <c r="H52"/>
    </row>
    <row r="53" spans="1:8" x14ac:dyDescent="0.2">
      <c r="A53" s="31">
        <v>43532</v>
      </c>
      <c r="B53" s="83" t="s">
        <v>183</v>
      </c>
      <c r="C53" s="32">
        <v>25</v>
      </c>
      <c r="D53" s="70"/>
      <c r="E53" s="32">
        <f>SUM(E52+C53)</f>
        <v>6350.6</v>
      </c>
      <c r="F53" s="83" t="s">
        <v>138</v>
      </c>
      <c r="G53" s="83" t="s">
        <v>184</v>
      </c>
      <c r="H53"/>
    </row>
    <row r="54" spans="1:8" x14ac:dyDescent="0.2">
      <c r="A54" s="31">
        <v>43549</v>
      </c>
      <c r="B54" s="83" t="s">
        <v>187</v>
      </c>
      <c r="C54" s="32">
        <v>200</v>
      </c>
      <c r="D54" s="70"/>
      <c r="E54" s="32">
        <f>SUM(E53+C54)</f>
        <v>6550.6</v>
      </c>
      <c r="H54"/>
    </row>
    <row r="55" spans="1:8" x14ac:dyDescent="0.2">
      <c r="A55" s="171">
        <v>43555</v>
      </c>
      <c r="B55" t="s">
        <v>140</v>
      </c>
      <c r="C55" s="32"/>
      <c r="D55" s="70">
        <v>3.26</v>
      </c>
      <c r="E55" s="32">
        <f>SUM(E54+D55)</f>
        <v>6553.8600000000006</v>
      </c>
      <c r="H55"/>
    </row>
    <row r="56" spans="1:8" x14ac:dyDescent="0.2">
      <c r="A56" s="31"/>
      <c r="B56"/>
      <c r="C56" s="32"/>
      <c r="D56" s="70"/>
      <c r="E56" s="32"/>
      <c r="H56"/>
    </row>
    <row r="57" spans="1:8" x14ac:dyDescent="0.2">
      <c r="A57" s="31"/>
      <c r="B57" s="7" t="s">
        <v>145</v>
      </c>
      <c r="C57" s="68">
        <f>SUM(C3:C56)</f>
        <v>-9603.43</v>
      </c>
      <c r="D57" s="66">
        <f>SUM(D6:D56)</f>
        <v>102.23000000000002</v>
      </c>
      <c r="E57" s="32">
        <f>SUM(16055.06+C57+D57)</f>
        <v>6553.8599999999988</v>
      </c>
      <c r="F57" s="7"/>
    </row>
    <row r="58" spans="1:8" x14ac:dyDescent="0.2">
      <c r="A58" s="31"/>
      <c r="B58"/>
      <c r="C58" s="68"/>
      <c r="D58" s="66"/>
      <c r="E58" s="32"/>
      <c r="F58" s="7"/>
    </row>
    <row r="59" spans="1:8" x14ac:dyDescent="0.2">
      <c r="A59" s="31"/>
      <c r="B59" s="83"/>
      <c r="C59" s="68"/>
      <c r="D59" s="66"/>
      <c r="E59" s="32"/>
      <c r="F59" s="7"/>
    </row>
    <row r="60" spans="1:8" x14ac:dyDescent="0.2">
      <c r="A60" s="31"/>
      <c r="B60"/>
      <c r="C60" s="68"/>
      <c r="D60" s="66"/>
      <c r="E60" s="32"/>
      <c r="F60" s="7"/>
      <c r="H60" s="28"/>
    </row>
    <row r="61" spans="1:8" x14ac:dyDescent="0.2">
      <c r="A61" s="31"/>
      <c r="B61" s="23"/>
      <c r="C61" s="68"/>
      <c r="D61" s="66"/>
      <c r="E61" s="32"/>
      <c r="F61" s="7"/>
      <c r="H61" s="28"/>
    </row>
    <row r="62" spans="1:8" x14ac:dyDescent="0.2">
      <c r="A62" s="31"/>
      <c r="B62"/>
      <c r="C62" s="32"/>
      <c r="D62" s="66"/>
      <c r="E62" s="32"/>
      <c r="F62" s="7"/>
    </row>
    <row r="63" spans="1:8" x14ac:dyDescent="0.2">
      <c r="A63" s="31"/>
      <c r="B63"/>
      <c r="C63" s="32"/>
      <c r="D63" s="66"/>
      <c r="E63" s="32"/>
      <c r="F63" s="7"/>
    </row>
    <row r="64" spans="1:8" x14ac:dyDescent="0.2">
      <c r="A64" s="31"/>
      <c r="B64"/>
      <c r="C64" s="32"/>
      <c r="E64" s="32"/>
      <c r="F64" s="7"/>
    </row>
    <row r="65" spans="1:9" x14ac:dyDescent="0.2">
      <c r="A65" s="31"/>
      <c r="B65"/>
      <c r="C65" s="32"/>
      <c r="E65" s="32"/>
      <c r="F65" s="7"/>
    </row>
    <row r="66" spans="1:9" x14ac:dyDescent="0.2">
      <c r="A66" s="31"/>
      <c r="B66"/>
      <c r="C66" s="32"/>
      <c r="E66" s="32"/>
      <c r="F66" s="7"/>
    </row>
    <row r="67" spans="1:9" ht="13.5" thickBot="1" x14ac:dyDescent="0.25">
      <c r="A67" s="92"/>
      <c r="B67"/>
      <c r="C67" s="32"/>
      <c r="E67" s="32"/>
      <c r="F67" s="7"/>
    </row>
    <row r="68" spans="1:9" ht="13.5" thickTop="1" x14ac:dyDescent="0.2">
      <c r="A68" s="31"/>
      <c r="B68" s="30" t="s">
        <v>126</v>
      </c>
      <c r="C68" s="32"/>
      <c r="E68" s="32"/>
      <c r="F68" s="7"/>
    </row>
    <row r="69" spans="1:9" x14ac:dyDescent="0.2">
      <c r="A69" s="31"/>
      <c r="B69"/>
      <c r="C69" s="32"/>
      <c r="E69" s="32"/>
      <c r="F69" s="7"/>
    </row>
    <row r="70" spans="1:9" x14ac:dyDescent="0.2">
      <c r="A70" s="31"/>
      <c r="B70"/>
      <c r="C70" s="32"/>
      <c r="E70" s="32"/>
      <c r="F70" s="7"/>
    </row>
    <row r="71" spans="1:9" ht="13.5" thickBot="1" x14ac:dyDescent="0.25">
      <c r="A71" s="93"/>
      <c r="B71"/>
      <c r="C71" s="32"/>
      <c r="E71" s="32"/>
      <c r="F71" s="7"/>
    </row>
    <row r="72" spans="1:9" ht="13.5" thickTop="1" x14ac:dyDescent="0.2">
      <c r="A72" s="31"/>
      <c r="B72"/>
      <c r="C72" s="32"/>
      <c r="E72" s="32"/>
      <c r="F72" s="7"/>
    </row>
    <row r="73" spans="1:9" x14ac:dyDescent="0.2">
      <c r="A73" s="31"/>
      <c r="B73"/>
      <c r="C73" s="32"/>
      <c r="E73" s="32"/>
      <c r="F73" s="7"/>
    </row>
    <row r="74" spans="1:9" x14ac:dyDescent="0.2">
      <c r="A74" s="31"/>
      <c r="B74"/>
      <c r="C74" s="2"/>
      <c r="E74" s="32"/>
      <c r="F74" s="7"/>
    </row>
    <row r="75" spans="1:9" ht="13.5" thickBot="1" x14ac:dyDescent="0.25">
      <c r="A75" s="67"/>
      <c r="B75"/>
      <c r="C75" s="2"/>
      <c r="E75" s="32"/>
      <c r="F75" s="7"/>
      <c r="G75"/>
      <c r="I75" s="23"/>
    </row>
    <row r="76" spans="1:9" ht="13.5" thickTop="1" x14ac:dyDescent="0.2">
      <c r="A76" s="31"/>
      <c r="B76"/>
      <c r="C76" s="32"/>
      <c r="E76" s="32"/>
      <c r="F76" s="7"/>
    </row>
    <row r="77" spans="1:9" x14ac:dyDescent="0.2">
      <c r="A77" s="31"/>
      <c r="B77"/>
      <c r="C77" s="2"/>
      <c r="E77" s="32"/>
      <c r="F77" s="7"/>
    </row>
    <row r="78" spans="1:9" x14ac:dyDescent="0.2">
      <c r="A78" s="31"/>
      <c r="B78"/>
      <c r="C78" s="2"/>
      <c r="E78" s="32"/>
      <c r="F78" s="7"/>
    </row>
    <row r="79" spans="1:9" ht="13.5" thickBot="1" x14ac:dyDescent="0.25">
      <c r="A79" s="67"/>
      <c r="B79"/>
      <c r="C79" s="2"/>
      <c r="E79" s="32"/>
      <c r="F79" s="7"/>
    </row>
    <row r="80" spans="1:9" ht="13.5" thickTop="1" x14ac:dyDescent="0.2">
      <c r="A80" s="31"/>
      <c r="B80"/>
      <c r="C80" s="2"/>
      <c r="D80" s="69"/>
      <c r="E80" s="32"/>
      <c r="F80" s="7"/>
      <c r="H80"/>
    </row>
    <row r="81" spans="1:9" x14ac:dyDescent="0.2">
      <c r="A81" s="31"/>
      <c r="B81"/>
      <c r="C81" s="2"/>
      <c r="E81" s="32"/>
      <c r="H81"/>
    </row>
    <row r="82" spans="1:9" ht="13.5" thickBot="1" x14ac:dyDescent="0.25">
      <c r="A82" s="67"/>
      <c r="B82"/>
      <c r="C82" s="2"/>
      <c r="E82" s="32"/>
      <c r="G82"/>
      <c r="H82"/>
      <c r="I82" s="23"/>
    </row>
    <row r="83" spans="1:9" ht="13.5" thickTop="1" x14ac:dyDescent="0.2">
      <c r="A83" s="1"/>
      <c r="B83"/>
      <c r="C83" s="2"/>
      <c r="E83" s="32"/>
    </row>
    <row r="84" spans="1:9" ht="13.5" thickBot="1" x14ac:dyDescent="0.25">
      <c r="A84" s="147"/>
      <c r="B84"/>
      <c r="C84" s="69"/>
      <c r="E84" s="32"/>
      <c r="F84" s="71"/>
    </row>
    <row r="85" spans="1:9" ht="13.5" thickTop="1" x14ac:dyDescent="0.2">
      <c r="A85" s="31"/>
      <c r="B85"/>
      <c r="D85" s="32"/>
      <c r="E85" s="32"/>
    </row>
    <row r="86" spans="1:9" x14ac:dyDescent="0.2">
      <c r="A86" s="73"/>
      <c r="B86"/>
      <c r="C86" s="2"/>
      <c r="E86" s="32"/>
    </row>
    <row r="87" spans="1:9" x14ac:dyDescent="0.2">
      <c r="A87" s="74"/>
      <c r="B87"/>
      <c r="C87" s="2"/>
      <c r="E87" s="32"/>
      <c r="F87" s="7"/>
    </row>
    <row r="88" spans="1:9" x14ac:dyDescent="0.2">
      <c r="A88" s="31"/>
      <c r="B88"/>
      <c r="C88" s="2"/>
      <c r="E88" s="32"/>
    </row>
    <row r="89" spans="1:9" x14ac:dyDescent="0.2">
      <c r="A89" s="72"/>
      <c r="B89"/>
      <c r="C89" s="2"/>
      <c r="E89" s="32"/>
      <c r="F89" s="71"/>
    </row>
    <row r="90" spans="1:9" x14ac:dyDescent="0.2">
      <c r="A90" s="31"/>
      <c r="B90"/>
      <c r="D90" s="32"/>
      <c r="E90" s="32"/>
    </row>
    <row r="91" spans="1:9" x14ac:dyDescent="0.2">
      <c r="A91" s="31"/>
      <c r="B91"/>
      <c r="C91" s="32"/>
      <c r="E91" s="32"/>
    </row>
    <row r="92" spans="1:9" x14ac:dyDescent="0.2">
      <c r="A92" s="72"/>
      <c r="B92" s="83"/>
      <c r="C92" s="2"/>
      <c r="E92" s="32"/>
      <c r="F92" s="71"/>
    </row>
    <row r="93" spans="1:9" x14ac:dyDescent="0.2">
      <c r="A93" s="72"/>
      <c r="B93"/>
      <c r="C93" s="2"/>
      <c r="E93" s="32"/>
      <c r="F93" s="71"/>
    </row>
    <row r="94" spans="1:9" x14ac:dyDescent="0.2">
      <c r="A94" s="72"/>
      <c r="B94"/>
      <c r="C94" s="2"/>
      <c r="E94" s="32"/>
      <c r="F94" s="71"/>
    </row>
    <row r="95" spans="1:9" x14ac:dyDescent="0.2">
      <c r="A95" s="72"/>
      <c r="B95"/>
      <c r="C95" s="2"/>
      <c r="E95" s="32"/>
      <c r="F95" s="71"/>
    </row>
    <row r="96" spans="1:9" x14ac:dyDescent="0.2">
      <c r="A96" s="31"/>
      <c r="B96"/>
      <c r="C96" s="32"/>
      <c r="E96" s="32"/>
    </row>
    <row r="97" spans="1:6" ht="13.5" thickBot="1" x14ac:dyDescent="0.25">
      <c r="A97" s="67"/>
      <c r="B97"/>
      <c r="C97" s="32"/>
      <c r="E97" s="32"/>
      <c r="F97" s="7"/>
    </row>
    <row r="98" spans="1:6" ht="13.5" thickTop="1" x14ac:dyDescent="0.2">
      <c r="A98" s="31"/>
      <c r="B98" s="23"/>
      <c r="C98" s="32"/>
      <c r="E98" s="32"/>
    </row>
    <row r="99" spans="1:6" x14ac:dyDescent="0.2">
      <c r="A99" s="31"/>
      <c r="B99"/>
      <c r="C99" s="68"/>
      <c r="E99" s="32"/>
    </row>
    <row r="100" spans="1:6" x14ac:dyDescent="0.2">
      <c r="A100" s="31"/>
      <c r="B100"/>
      <c r="C100" s="68"/>
      <c r="E100" s="32"/>
    </row>
    <row r="101" spans="1:6" x14ac:dyDescent="0.2">
      <c r="A101" s="31"/>
      <c r="B101"/>
      <c r="C101" s="68"/>
      <c r="E101" s="32"/>
    </row>
    <row r="102" spans="1:6" x14ac:dyDescent="0.2">
      <c r="A102" s="31"/>
      <c r="B102"/>
      <c r="C102" s="68"/>
      <c r="E102" s="32"/>
    </row>
    <row r="103" spans="1:6" x14ac:dyDescent="0.2">
      <c r="A103" s="31"/>
      <c r="B103"/>
      <c r="C103" s="78"/>
      <c r="D103" s="78"/>
      <c r="E103" s="32"/>
    </row>
    <row r="109" spans="1:6" x14ac:dyDescent="0.2">
      <c r="B109" s="75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0"/>
  <sheetViews>
    <sheetView topLeftCell="A25" workbookViewId="0">
      <selection activeCell="C46" sqref="C46"/>
    </sheetView>
  </sheetViews>
  <sheetFormatPr defaultRowHeight="12.75" x14ac:dyDescent="0.2"/>
  <cols>
    <col min="1" max="1" width="25.5703125" customWidth="1"/>
    <col min="2" max="2" width="10.85546875" bestFit="1" customWidth="1"/>
    <col min="3" max="4" width="14.140625" customWidth="1"/>
  </cols>
  <sheetData>
    <row r="1" spans="1:4" ht="15.75" x14ac:dyDescent="0.25">
      <c r="A1" s="3" t="s">
        <v>11</v>
      </c>
      <c r="D1" s="123"/>
    </row>
    <row r="2" spans="1:4" ht="15.75" x14ac:dyDescent="0.25">
      <c r="A2" s="3" t="s">
        <v>205</v>
      </c>
    </row>
    <row r="4" spans="1:4" x14ac:dyDescent="0.2">
      <c r="B4" s="150" t="s">
        <v>12</v>
      </c>
      <c r="C4" s="7" t="s">
        <v>13</v>
      </c>
      <c r="D4" s="7" t="s">
        <v>81</v>
      </c>
    </row>
    <row r="5" spans="1:4" x14ac:dyDescent="0.2">
      <c r="A5" s="9" t="s">
        <v>223</v>
      </c>
      <c r="B5" s="10">
        <v>200</v>
      </c>
      <c r="C5" s="10">
        <f>'Check Register'!Q61</f>
        <v>0</v>
      </c>
      <c r="D5" s="10">
        <f>SUM(C5-B5)</f>
        <v>-200</v>
      </c>
    </row>
    <row r="6" spans="1:4" s="6" customFormat="1" x14ac:dyDescent="0.2">
      <c r="A6" s="6" t="s">
        <v>80</v>
      </c>
      <c r="B6" s="12">
        <f>SUM(B5)</f>
        <v>200</v>
      </c>
      <c r="C6" s="12">
        <f>SUM(C5)</f>
        <v>0</v>
      </c>
      <c r="D6" s="10">
        <f>SUM(C6-B6)</f>
        <v>-200</v>
      </c>
    </row>
    <row r="7" spans="1:4" x14ac:dyDescent="0.2">
      <c r="B7" s="10"/>
      <c r="C7" s="10"/>
      <c r="D7" s="10"/>
    </row>
    <row r="8" spans="1:4" x14ac:dyDescent="0.2">
      <c r="B8" s="10"/>
      <c r="C8" s="10"/>
      <c r="D8" s="10"/>
    </row>
    <row r="9" spans="1:4" x14ac:dyDescent="0.2">
      <c r="A9" s="11" t="s">
        <v>20</v>
      </c>
      <c r="B9" s="10">
        <v>1650</v>
      </c>
      <c r="C9" s="10">
        <f>'Check Register'!S61</f>
        <v>1695</v>
      </c>
      <c r="D9" s="10">
        <f>SUM(C9-B9)</f>
        <v>45</v>
      </c>
    </row>
    <row r="10" spans="1:4" x14ac:dyDescent="0.2">
      <c r="A10" s="11" t="s">
        <v>21</v>
      </c>
      <c r="B10" s="10">
        <v>400</v>
      </c>
      <c r="C10" s="10"/>
      <c r="D10" s="10"/>
    </row>
    <row r="11" spans="1:4" x14ac:dyDescent="0.2">
      <c r="A11" s="11" t="s">
        <v>22</v>
      </c>
      <c r="B11" s="10">
        <v>1500</v>
      </c>
      <c r="C11" s="10">
        <f>'Check Register'!T61</f>
        <v>378.5200000000001</v>
      </c>
      <c r="D11" s="10">
        <f t="shared" ref="D11:D16" si="0">SUM(C11-B11)</f>
        <v>-1121.48</v>
      </c>
    </row>
    <row r="12" spans="1:4" x14ac:dyDescent="0.2">
      <c r="A12" s="11" t="s">
        <v>23</v>
      </c>
      <c r="B12" s="10">
        <v>700</v>
      </c>
      <c r="C12" s="10">
        <f>'Check Register'!U61</f>
        <v>460.88</v>
      </c>
      <c r="D12" s="10">
        <f t="shared" si="0"/>
        <v>-239.12</v>
      </c>
    </row>
    <row r="13" spans="1:4" x14ac:dyDescent="0.2">
      <c r="A13" s="11" t="s">
        <v>24</v>
      </c>
      <c r="B13" s="10">
        <v>1200</v>
      </c>
      <c r="C13" s="10">
        <f>'Check Register'!V61</f>
        <v>2400</v>
      </c>
      <c r="D13" s="10">
        <f t="shared" si="0"/>
        <v>1200</v>
      </c>
    </row>
    <row r="14" spans="1:4" x14ac:dyDescent="0.2">
      <c r="A14" s="11" t="s">
        <v>25</v>
      </c>
      <c r="B14" s="10">
        <v>750</v>
      </c>
      <c r="C14" s="10">
        <f>'Check Register'!W61</f>
        <v>857.76</v>
      </c>
      <c r="D14" s="10">
        <f t="shared" si="0"/>
        <v>107.75999999999999</v>
      </c>
    </row>
    <row r="15" spans="1:4" x14ac:dyDescent="0.2">
      <c r="A15" s="11" t="s">
        <v>99</v>
      </c>
      <c r="B15" s="10">
        <v>0</v>
      </c>
      <c r="C15" s="10"/>
      <c r="D15" s="10">
        <f t="shared" si="0"/>
        <v>0</v>
      </c>
    </row>
    <row r="16" spans="1:4" s="15" customFormat="1" x14ac:dyDescent="0.2">
      <c r="A16" s="13" t="s">
        <v>80</v>
      </c>
      <c r="B16" s="14">
        <f>SUM(B9:B15)</f>
        <v>6200</v>
      </c>
      <c r="C16" s="14">
        <f>SUM(C9:C14)</f>
        <v>5792.16</v>
      </c>
      <c r="D16" s="10">
        <f t="shared" si="0"/>
        <v>-407.84000000000015</v>
      </c>
    </row>
    <row r="17" spans="1:4" x14ac:dyDescent="0.2">
      <c r="B17" s="10"/>
      <c r="C17" s="10"/>
      <c r="D17" s="10"/>
    </row>
    <row r="18" spans="1:4" x14ac:dyDescent="0.2">
      <c r="A18" s="9" t="s">
        <v>19</v>
      </c>
      <c r="B18" s="10">
        <v>500</v>
      </c>
      <c r="C18" s="10">
        <f>'Check Register'!X61</f>
        <v>375</v>
      </c>
      <c r="D18" s="10">
        <f>SUM(C18-B18)</f>
        <v>-125</v>
      </c>
    </row>
    <row r="19" spans="1:4" x14ac:dyDescent="0.2">
      <c r="A19" s="9" t="s">
        <v>119</v>
      </c>
      <c r="B19" s="10">
        <v>250</v>
      </c>
      <c r="C19" s="10">
        <f>'Check Register'!R61</f>
        <v>0</v>
      </c>
      <c r="D19" s="10">
        <f>SUM(C19-B19)</f>
        <v>-250</v>
      </c>
    </row>
    <row r="20" spans="1:4" s="6" customFormat="1" x14ac:dyDescent="0.2">
      <c r="A20" s="6" t="s">
        <v>80</v>
      </c>
      <c r="B20" s="12">
        <f>SUM(B18+B19)</f>
        <v>750</v>
      </c>
      <c r="C20" s="12">
        <f>SUM(C18+C19)</f>
        <v>375</v>
      </c>
      <c r="D20" s="10">
        <f>SUM(C20-B20)</f>
        <v>-375</v>
      </c>
    </row>
    <row r="21" spans="1:4" x14ac:dyDescent="0.2">
      <c r="B21" s="10"/>
      <c r="C21" s="10"/>
      <c r="D21" s="10"/>
    </row>
    <row r="22" spans="1:4" x14ac:dyDescent="0.2">
      <c r="A22" s="9" t="s">
        <v>14</v>
      </c>
      <c r="B22" s="10">
        <v>200</v>
      </c>
      <c r="C22" s="10">
        <f>'Check Register'!Y61</f>
        <v>0</v>
      </c>
      <c r="D22" s="10">
        <f t="shared" ref="D22:D27" si="1">SUM(C22-B22)</f>
        <v>-200</v>
      </c>
    </row>
    <row r="23" spans="1:4" x14ac:dyDescent="0.2">
      <c r="A23" s="9" t="s">
        <v>15</v>
      </c>
      <c r="B23" s="10">
        <v>100</v>
      </c>
      <c r="C23" s="10">
        <f>'Check Register'!Z61</f>
        <v>0</v>
      </c>
      <c r="D23" s="10">
        <f t="shared" si="1"/>
        <v>-100</v>
      </c>
    </row>
    <row r="24" spans="1:4" x14ac:dyDescent="0.2">
      <c r="A24" s="9" t="s">
        <v>16</v>
      </c>
      <c r="B24" s="10">
        <v>60</v>
      </c>
      <c r="C24" s="10">
        <f>'Check Register'!AA61</f>
        <v>112</v>
      </c>
      <c r="D24" s="10">
        <f t="shared" si="1"/>
        <v>52</v>
      </c>
    </row>
    <row r="25" spans="1:4" x14ac:dyDescent="0.2">
      <c r="A25" s="9" t="s">
        <v>17</v>
      </c>
      <c r="B25" s="10">
        <v>100</v>
      </c>
      <c r="C25" s="10">
        <f>'Check Register'!AB61</f>
        <v>58.75</v>
      </c>
      <c r="D25" s="10">
        <f t="shared" si="1"/>
        <v>-41.25</v>
      </c>
    </row>
    <row r="26" spans="1:4" x14ac:dyDescent="0.2">
      <c r="A26" s="9" t="s">
        <v>18</v>
      </c>
      <c r="B26" s="10">
        <v>200</v>
      </c>
      <c r="C26" s="10">
        <f>'Check Register'!AC61</f>
        <v>198.78</v>
      </c>
      <c r="D26" s="10">
        <f t="shared" si="1"/>
        <v>-1.2199999999999989</v>
      </c>
    </row>
    <row r="27" spans="1:4" s="15" customFormat="1" x14ac:dyDescent="0.2">
      <c r="A27" s="16" t="s">
        <v>80</v>
      </c>
      <c r="B27" s="14">
        <f>SUM(B22:B26)</f>
        <v>660</v>
      </c>
      <c r="C27" s="14">
        <f>SUM(C22:C26)</f>
        <v>369.53</v>
      </c>
      <c r="D27" s="10">
        <f t="shared" si="1"/>
        <v>-290.47000000000003</v>
      </c>
    </row>
    <row r="28" spans="1:4" x14ac:dyDescent="0.2">
      <c r="B28" s="10"/>
      <c r="C28" s="10"/>
      <c r="D28" s="10"/>
    </row>
    <row r="29" spans="1:4" x14ac:dyDescent="0.2">
      <c r="A29" t="s">
        <v>82</v>
      </c>
      <c r="B29" s="10">
        <v>100</v>
      </c>
      <c r="C29" s="10">
        <f>'Check Register'!AD61</f>
        <v>100</v>
      </c>
      <c r="D29" s="10">
        <f>SUM(C29-B29)</f>
        <v>0</v>
      </c>
    </row>
    <row r="30" spans="1:4" s="6" customFormat="1" x14ac:dyDescent="0.2">
      <c r="A30" s="6" t="s">
        <v>80</v>
      </c>
      <c r="B30" s="12">
        <f>SUM(B29)</f>
        <v>100</v>
      </c>
      <c r="C30" s="12">
        <f>SUM(C29)</f>
        <v>100</v>
      </c>
      <c r="D30" s="10">
        <f>SUM(C30-B30)</f>
        <v>0</v>
      </c>
    </row>
    <row r="31" spans="1:4" x14ac:dyDescent="0.2">
      <c r="B31" s="10"/>
      <c r="C31" s="10"/>
      <c r="D31" s="10"/>
    </row>
    <row r="32" spans="1:4" x14ac:dyDescent="0.2">
      <c r="A32" s="9" t="s">
        <v>27</v>
      </c>
      <c r="B32" s="10">
        <v>400</v>
      </c>
      <c r="C32" s="10">
        <f>'Check Register'!AE61</f>
        <v>440</v>
      </c>
      <c r="D32" s="10">
        <f>SUM(C32-B32)</f>
        <v>40</v>
      </c>
    </row>
    <row r="33" spans="1:4" x14ac:dyDescent="0.2">
      <c r="A33" s="9" t="s">
        <v>29</v>
      </c>
      <c r="B33" s="10">
        <v>1000</v>
      </c>
      <c r="C33" s="10">
        <f>'Check Register'!AF61</f>
        <v>1040</v>
      </c>
      <c r="D33" s="10">
        <f>SUM(C33-B33)</f>
        <v>40</v>
      </c>
    </row>
    <row r="34" spans="1:4" s="6" customFormat="1" x14ac:dyDescent="0.2">
      <c r="A34" s="6" t="s">
        <v>80</v>
      </c>
      <c r="B34" s="12">
        <f>SUM(B32:B33)</f>
        <v>1400</v>
      </c>
      <c r="C34" s="12">
        <f>SUM(C32:C33)</f>
        <v>1480</v>
      </c>
      <c r="D34" s="10">
        <f>SUM(C34-B34)</f>
        <v>80</v>
      </c>
    </row>
    <row r="35" spans="1:4" x14ac:dyDescent="0.2">
      <c r="B35" s="10"/>
      <c r="C35" s="10"/>
      <c r="D35" s="10"/>
    </row>
    <row r="36" spans="1:4" x14ac:dyDescent="0.2">
      <c r="A36" t="s">
        <v>118</v>
      </c>
      <c r="B36" s="10">
        <v>0</v>
      </c>
      <c r="C36" s="10">
        <f>'Check Register'!AG61</f>
        <v>0</v>
      </c>
      <c r="D36" s="10">
        <f>SUM(C36-B36)</f>
        <v>0</v>
      </c>
    </row>
    <row r="37" spans="1:4" x14ac:dyDescent="0.2">
      <c r="A37" s="6" t="s">
        <v>80</v>
      </c>
      <c r="B37" s="12">
        <f>SUM(B36)</f>
        <v>0</v>
      </c>
      <c r="C37" s="12">
        <f>SUM(C36)</f>
        <v>0</v>
      </c>
      <c r="D37" s="10">
        <f>SUM(C37-B37)</f>
        <v>0</v>
      </c>
    </row>
    <row r="38" spans="1:4" x14ac:dyDescent="0.2">
      <c r="B38" s="10"/>
      <c r="C38" s="10"/>
      <c r="D38" s="10"/>
    </row>
    <row r="39" spans="1:4" x14ac:dyDescent="0.2">
      <c r="A39" s="9" t="s">
        <v>26</v>
      </c>
      <c r="B39" s="10">
        <v>300</v>
      </c>
      <c r="C39" s="10">
        <f>'Check Register'!AH61</f>
        <v>0</v>
      </c>
      <c r="D39" s="10">
        <f>SUM(C39-B39)</f>
        <v>-300</v>
      </c>
    </row>
    <row r="40" spans="1:4" x14ac:dyDescent="0.2">
      <c r="A40" s="9" t="s">
        <v>28</v>
      </c>
      <c r="B40" s="10">
        <v>4000</v>
      </c>
      <c r="C40" s="10">
        <f>'Check Register'!AI61</f>
        <v>0</v>
      </c>
      <c r="D40" s="10">
        <f>SUM(C40-B40)</f>
        <v>-4000</v>
      </c>
    </row>
    <row r="41" spans="1:4" s="15" customFormat="1" x14ac:dyDescent="0.2">
      <c r="A41" s="16" t="s">
        <v>80</v>
      </c>
      <c r="B41" s="14">
        <f>SUM(B39:B40)</f>
        <v>4300</v>
      </c>
      <c r="C41" s="14">
        <f>SUM(C39:C40)</f>
        <v>0</v>
      </c>
      <c r="D41" s="10">
        <f>SUM(C41-B41)</f>
        <v>-4300</v>
      </c>
    </row>
    <row r="42" spans="1:4" s="15" customFormat="1" x14ac:dyDescent="0.2">
      <c r="A42" s="9" t="s">
        <v>101</v>
      </c>
      <c r="B42" s="14">
        <v>200</v>
      </c>
      <c r="C42" s="14">
        <f>'Check Register'!AK61</f>
        <v>712.75</v>
      </c>
      <c r="D42" s="10">
        <f>SUM(C42-B42)</f>
        <v>512.75</v>
      </c>
    </row>
    <row r="43" spans="1:4" s="15" customFormat="1" x14ac:dyDescent="0.2">
      <c r="A43" s="16"/>
      <c r="B43" s="14"/>
      <c r="D43" s="10"/>
    </row>
    <row r="44" spans="1:4" s="15" customFormat="1" ht="15.75" x14ac:dyDescent="0.25">
      <c r="A44" s="16" t="s">
        <v>84</v>
      </c>
      <c r="B44" s="17">
        <f>SUM(B6+B16+B20+B27+B30+B34+B37+B41+B42)</f>
        <v>13810</v>
      </c>
      <c r="C44" s="17">
        <f>SUM(C6+C16+C20+C27+C30+C34+C37+C41+C42)</f>
        <v>8829.4399999999987</v>
      </c>
      <c r="D44" s="17">
        <f>SUM(D6+D16+D20+D27+D30+D34+D37+D41+D42)</f>
        <v>-4980.5600000000004</v>
      </c>
    </row>
    <row r="45" spans="1:4" x14ac:dyDescent="0.2">
      <c r="B45" s="10"/>
      <c r="D45" s="10"/>
    </row>
    <row r="46" spans="1:4" x14ac:dyDescent="0.2">
      <c r="A46" s="8" t="s">
        <v>61</v>
      </c>
      <c r="B46" s="10"/>
      <c r="C46" s="10">
        <f>'Check Register'!AJ61</f>
        <v>8000</v>
      </c>
      <c r="D46" s="10">
        <f>SUM(C46-B46)</f>
        <v>8000</v>
      </c>
    </row>
    <row r="47" spans="1:4" s="3" customFormat="1" ht="15.75" x14ac:dyDescent="0.25">
      <c r="A47" s="3" t="s">
        <v>83</v>
      </c>
      <c r="B47" s="17">
        <f>SUM(B6+B16+B20+B27+B30+B34+B37+B41+B42)</f>
        <v>13810</v>
      </c>
      <c r="C47" s="17">
        <f>SUM(C6+C16+C20+C27+C30+C34+C37+C41+C42+C46)</f>
        <v>16829.439999999999</v>
      </c>
      <c r="D47" s="10">
        <f>SUM(C47-B47)</f>
        <v>3019.4399999999987</v>
      </c>
    </row>
    <row r="48" spans="1:4" x14ac:dyDescent="0.2">
      <c r="B48" s="10"/>
      <c r="C48" s="20" t="s">
        <v>62</v>
      </c>
      <c r="D48" s="10"/>
    </row>
    <row r="50" spans="1:1" x14ac:dyDescent="0.2">
      <c r="A50" t="s">
        <v>92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C17" sqref="C17"/>
    </sheetView>
  </sheetViews>
  <sheetFormatPr defaultRowHeight="12.75" x14ac:dyDescent="0.2"/>
  <cols>
    <col min="1" max="1" width="26.28515625" customWidth="1"/>
    <col min="3" max="4" width="11.7109375" customWidth="1"/>
  </cols>
  <sheetData>
    <row r="1" spans="1:5" ht="15.75" x14ac:dyDescent="0.25">
      <c r="A1" s="3" t="s">
        <v>11</v>
      </c>
      <c r="D1" s="123"/>
    </row>
    <row r="2" spans="1:5" ht="15.75" x14ac:dyDescent="0.25">
      <c r="A2" s="3" t="s">
        <v>206</v>
      </c>
    </row>
    <row r="4" spans="1:5" x14ac:dyDescent="0.2">
      <c r="B4" s="151" t="s">
        <v>12</v>
      </c>
      <c r="C4" s="21" t="s">
        <v>13</v>
      </c>
      <c r="D4" s="21" t="s">
        <v>81</v>
      </c>
    </row>
    <row r="5" spans="1:5" x14ac:dyDescent="0.2">
      <c r="A5" t="s">
        <v>85</v>
      </c>
      <c r="B5" s="10">
        <v>2250</v>
      </c>
      <c r="C5" s="10">
        <f>'Check Register'!I61</f>
        <v>0</v>
      </c>
      <c r="D5" s="10">
        <f>SUM(C5-B5)</f>
        <v>-2250</v>
      </c>
    </row>
    <row r="6" spans="1:5" x14ac:dyDescent="0.2">
      <c r="A6" t="s">
        <v>91</v>
      </c>
      <c r="B6" s="10">
        <v>200</v>
      </c>
      <c r="C6" s="10">
        <f>'Check Register'!J61</f>
        <v>0</v>
      </c>
      <c r="D6" s="10">
        <f>SUM(C6-B6)</f>
        <v>-200</v>
      </c>
    </row>
    <row r="7" spans="1:5" x14ac:dyDescent="0.2">
      <c r="B7" s="10"/>
      <c r="C7" s="10"/>
      <c r="D7" s="10"/>
    </row>
    <row r="8" spans="1:5" x14ac:dyDescent="0.2">
      <c r="A8" t="s">
        <v>86</v>
      </c>
      <c r="B8" s="10">
        <v>500</v>
      </c>
      <c r="C8" s="10">
        <f>'Check Register'!K61</f>
        <v>40</v>
      </c>
      <c r="D8" s="10">
        <f>SUM(C8-B8)</f>
        <v>-460</v>
      </c>
      <c r="E8" t="s">
        <v>116</v>
      </c>
    </row>
    <row r="9" spans="1:5" x14ac:dyDescent="0.2">
      <c r="A9" t="s">
        <v>146</v>
      </c>
      <c r="B9" s="10">
        <v>500</v>
      </c>
      <c r="C9" s="10"/>
      <c r="D9" s="19"/>
    </row>
    <row r="10" spans="1:5" x14ac:dyDescent="0.2">
      <c r="B10" s="10"/>
      <c r="C10" s="10"/>
      <c r="D10" s="10"/>
    </row>
    <row r="11" spans="1:5" x14ac:dyDescent="0.2">
      <c r="A11" t="s">
        <v>31</v>
      </c>
      <c r="B11" s="10">
        <v>2000</v>
      </c>
      <c r="C11" s="10">
        <f>'Check Register'!L61</f>
        <v>7090</v>
      </c>
      <c r="D11" s="10">
        <f>SUM(C11-B11)</f>
        <v>5090</v>
      </c>
    </row>
    <row r="12" spans="1:5" x14ac:dyDescent="0.2">
      <c r="A12" t="s">
        <v>103</v>
      </c>
      <c r="B12" s="10"/>
      <c r="C12" s="10"/>
      <c r="D12" s="10"/>
    </row>
    <row r="13" spans="1:5" x14ac:dyDescent="0.2">
      <c r="A13" t="s">
        <v>88</v>
      </c>
      <c r="B13" s="10">
        <v>6000</v>
      </c>
      <c r="C13" s="10">
        <f>'Check Register'!M61</f>
        <v>4195</v>
      </c>
      <c r="D13" s="10">
        <f>SUM(C13-B13)</f>
        <v>-1805</v>
      </c>
    </row>
    <row r="14" spans="1:5" x14ac:dyDescent="0.2">
      <c r="B14" s="10"/>
      <c r="C14" s="10"/>
      <c r="D14" s="10"/>
    </row>
    <row r="15" spans="1:5" x14ac:dyDescent="0.2">
      <c r="A15" t="s">
        <v>32</v>
      </c>
      <c r="B15" s="10">
        <v>1750</v>
      </c>
      <c r="C15" s="10">
        <f>'Check Register'!N61</f>
        <v>4247</v>
      </c>
      <c r="D15" s="10">
        <f>SUM(C15-B15)</f>
        <v>2497</v>
      </c>
    </row>
    <row r="16" spans="1:5" x14ac:dyDescent="0.2">
      <c r="A16" s="23" t="s">
        <v>101</v>
      </c>
      <c r="B16" s="10">
        <v>410</v>
      </c>
      <c r="C16" s="10">
        <f>'Check Register'!O61</f>
        <v>314</v>
      </c>
      <c r="D16" s="10"/>
    </row>
    <row r="17" spans="1:4" x14ac:dyDescent="0.2">
      <c r="A17" s="6" t="s">
        <v>87</v>
      </c>
      <c r="B17" s="10">
        <f>SUM(B5:B16)</f>
        <v>13610</v>
      </c>
      <c r="C17" s="12">
        <f>SUM(C5:C16)</f>
        <v>15886</v>
      </c>
      <c r="D17" s="10">
        <f>SUM(C17-B17)</f>
        <v>2276</v>
      </c>
    </row>
    <row r="18" spans="1:4" x14ac:dyDescent="0.2">
      <c r="B18" s="10"/>
      <c r="D18" s="10"/>
    </row>
    <row r="19" spans="1:4" x14ac:dyDescent="0.2">
      <c r="A19" t="s">
        <v>150</v>
      </c>
      <c r="B19" s="10"/>
      <c r="C19" s="10">
        <f>'Check Register'!P61</f>
        <v>500</v>
      </c>
      <c r="D19" s="10"/>
    </row>
    <row r="20" spans="1:4" x14ac:dyDescent="0.2">
      <c r="A20" t="s">
        <v>89</v>
      </c>
      <c r="B20" s="10"/>
      <c r="C20" s="12">
        <f>SUM(C17+C19)</f>
        <v>16386</v>
      </c>
      <c r="D20" s="10"/>
    </row>
    <row r="21" spans="1:4" x14ac:dyDescent="0.2">
      <c r="B21" s="10"/>
      <c r="C21" s="19" t="s">
        <v>62</v>
      </c>
      <c r="D21" s="10"/>
    </row>
    <row r="22" spans="1:4" x14ac:dyDescent="0.2">
      <c r="A22" t="s">
        <v>30</v>
      </c>
      <c r="B22" s="10">
        <v>200</v>
      </c>
      <c r="C22" s="10">
        <f>Investments!D32</f>
        <v>138.6</v>
      </c>
      <c r="D22" s="10">
        <f>SUM(C22-B22)</f>
        <v>-61.400000000000006</v>
      </c>
    </row>
    <row r="23" spans="1:4" x14ac:dyDescent="0.2">
      <c r="B23" s="10"/>
      <c r="D23" s="10"/>
    </row>
    <row r="24" spans="1:4" x14ac:dyDescent="0.2">
      <c r="A24" s="6" t="s">
        <v>68</v>
      </c>
      <c r="B24" s="12">
        <f>SUM(B17:B22)</f>
        <v>13810</v>
      </c>
      <c r="C24" s="12">
        <f>SUM(C20:C22)</f>
        <v>16524.599999999999</v>
      </c>
      <c r="D24" s="12">
        <f>SUM(C24-B24)</f>
        <v>2714.5999999999985</v>
      </c>
    </row>
    <row r="25" spans="1:4" x14ac:dyDescent="0.2">
      <c r="B25" s="10"/>
      <c r="D25" s="10"/>
    </row>
    <row r="26" spans="1:4" x14ac:dyDescent="0.2">
      <c r="B26" s="10"/>
      <c r="C26" s="10"/>
      <c r="D26" s="10"/>
    </row>
    <row r="27" spans="1:4" x14ac:dyDescent="0.2">
      <c r="B27" s="10"/>
      <c r="C27" s="10"/>
      <c r="D27" s="10"/>
    </row>
    <row r="28" spans="1:4" x14ac:dyDescent="0.2">
      <c r="B28" s="10"/>
      <c r="C28" s="10"/>
      <c r="D28" s="10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workbookViewId="0">
      <selection activeCell="D9" sqref="D9"/>
    </sheetView>
  </sheetViews>
  <sheetFormatPr defaultRowHeight="12.75" x14ac:dyDescent="0.2"/>
  <cols>
    <col min="1" max="1" width="12.7109375" bestFit="1" customWidth="1"/>
    <col min="3" max="3" width="14.5703125" customWidth="1"/>
    <col min="4" max="4" width="14" customWidth="1"/>
    <col min="5" max="5" width="15" customWidth="1"/>
    <col min="6" max="6" width="19.28515625" customWidth="1"/>
  </cols>
  <sheetData>
    <row r="1" spans="1:8" ht="18" x14ac:dyDescent="0.25">
      <c r="A1" s="80"/>
      <c r="F1" s="5" t="s">
        <v>53</v>
      </c>
    </row>
    <row r="2" spans="1:8" ht="18" x14ac:dyDescent="0.25">
      <c r="A2" s="153" t="s">
        <v>230</v>
      </c>
      <c r="C2" s="123"/>
    </row>
    <row r="4" spans="1:8" s="4" customFormat="1" ht="15.75" x14ac:dyDescent="0.25">
      <c r="A4" s="105" t="s">
        <v>128</v>
      </c>
      <c r="C4" s="107"/>
      <c r="D4" s="155">
        <v>6.0000000000000001E-3</v>
      </c>
      <c r="F4" s="106"/>
    </row>
    <row r="5" spans="1:8" s="4" customFormat="1" ht="15" x14ac:dyDescent="0.2">
      <c r="A5" s="110" t="s">
        <v>2</v>
      </c>
      <c r="C5" s="104" t="s">
        <v>195</v>
      </c>
      <c r="D5" s="104" t="s">
        <v>3</v>
      </c>
      <c r="F5" s="104" t="s">
        <v>192</v>
      </c>
    </row>
    <row r="6" spans="1:8" ht="15" x14ac:dyDescent="0.2">
      <c r="A6" s="111">
        <v>43555</v>
      </c>
      <c r="B6" s="108"/>
      <c r="C6" s="4"/>
      <c r="D6" s="107"/>
      <c r="E6" s="4"/>
      <c r="F6" s="117">
        <v>4669.26</v>
      </c>
    </row>
    <row r="7" spans="1:8" ht="15" x14ac:dyDescent="0.2">
      <c r="A7" s="111">
        <v>43767</v>
      </c>
      <c r="B7" s="108"/>
      <c r="C7" s="4"/>
      <c r="D7" s="107">
        <v>3295</v>
      </c>
      <c r="E7" s="4"/>
      <c r="F7" s="114">
        <f>SUM(F6-C7+D7)</f>
        <v>7964.26</v>
      </c>
    </row>
    <row r="8" spans="1:8" ht="15" x14ac:dyDescent="0.2">
      <c r="A8" s="111">
        <v>43788</v>
      </c>
      <c r="B8" s="108"/>
      <c r="C8" s="107">
        <v>500</v>
      </c>
      <c r="D8" s="107"/>
      <c r="E8" s="4"/>
      <c r="F8" s="114">
        <f>SUM(F7-C8+D8)</f>
        <v>7464.26</v>
      </c>
    </row>
    <row r="9" spans="1:8" ht="15" x14ac:dyDescent="0.2">
      <c r="A9" s="83" t="s">
        <v>232</v>
      </c>
      <c r="B9" s="112"/>
      <c r="C9" s="114"/>
      <c r="D9" s="114">
        <v>16.600000000000001</v>
      </c>
      <c r="E9" s="114"/>
      <c r="F9" s="114">
        <f>SUM(F8-C9+D9)</f>
        <v>7480.8600000000006</v>
      </c>
    </row>
    <row r="10" spans="1:8" ht="15.75" x14ac:dyDescent="0.25">
      <c r="A10" s="116" t="s">
        <v>129</v>
      </c>
      <c r="B10" s="112"/>
      <c r="C10" s="114"/>
      <c r="D10" s="114"/>
      <c r="E10" s="152">
        <v>43738</v>
      </c>
      <c r="F10" s="118">
        <f>SUM(F9-C10+D10)</f>
        <v>7480.8600000000006</v>
      </c>
    </row>
    <row r="11" spans="1:8" ht="15" x14ac:dyDescent="0.2">
      <c r="A11" s="112"/>
      <c r="B11" s="112"/>
      <c r="C11" s="112"/>
      <c r="D11" s="113"/>
      <c r="E11" s="113"/>
      <c r="F11" s="113"/>
    </row>
    <row r="12" spans="1:8" ht="15.75" x14ac:dyDescent="0.25">
      <c r="A12" s="105" t="s">
        <v>135</v>
      </c>
      <c r="B12" s="4"/>
      <c r="C12" s="4"/>
      <c r="D12" s="155">
        <v>6.0000000000000001E-3</v>
      </c>
      <c r="E12" s="4"/>
      <c r="F12" s="106" t="s">
        <v>136</v>
      </c>
    </row>
    <row r="13" spans="1:8" ht="15" x14ac:dyDescent="0.2">
      <c r="A13" s="108" t="s">
        <v>2</v>
      </c>
      <c r="B13" s="4"/>
      <c r="C13" s="104" t="s">
        <v>195</v>
      </c>
      <c r="D13" s="109" t="s">
        <v>3</v>
      </c>
      <c r="F13" s="104" t="s">
        <v>192</v>
      </c>
    </row>
    <row r="14" spans="1:8" ht="15" x14ac:dyDescent="0.2">
      <c r="A14" s="111">
        <v>43555</v>
      </c>
      <c r="B14" s="4"/>
      <c r="C14" s="4"/>
      <c r="E14" s="107"/>
      <c r="F14" s="117">
        <v>6553.86</v>
      </c>
      <c r="H14" s="22"/>
    </row>
    <row r="15" spans="1:8" ht="15" x14ac:dyDescent="0.2">
      <c r="A15" s="111"/>
      <c r="B15" s="4"/>
      <c r="C15" s="4"/>
      <c r="D15" s="114">
        <v>797</v>
      </c>
      <c r="E15" s="107"/>
      <c r="F15" s="117">
        <f>SUM(F14+D15)</f>
        <v>7350.86</v>
      </c>
      <c r="H15" s="22"/>
    </row>
    <row r="16" spans="1:8" ht="15" x14ac:dyDescent="0.2">
      <c r="A16" s="83" t="s">
        <v>232</v>
      </c>
      <c r="B16" s="112"/>
      <c r="C16" s="114"/>
      <c r="D16" s="114">
        <v>25.79</v>
      </c>
      <c r="E16" s="113"/>
      <c r="F16" s="114">
        <f>SUM(F15+D16)</f>
        <v>7376.65</v>
      </c>
    </row>
    <row r="17" spans="1:6" ht="15.75" x14ac:dyDescent="0.25">
      <c r="A17" s="115" t="s">
        <v>129</v>
      </c>
      <c r="B17" s="112"/>
      <c r="C17" s="114"/>
      <c r="D17" s="114"/>
      <c r="E17" s="152">
        <v>43738</v>
      </c>
      <c r="F17" s="118">
        <f>SUM(F16-C17+D17)</f>
        <v>7376.65</v>
      </c>
    </row>
    <row r="18" spans="1:6" ht="15" x14ac:dyDescent="0.2">
      <c r="B18" s="112"/>
      <c r="C18" s="112"/>
      <c r="D18" s="113"/>
      <c r="E18" s="113"/>
      <c r="F18" s="113"/>
    </row>
    <row r="19" spans="1:6" ht="15.75" x14ac:dyDescent="0.25">
      <c r="A19" s="3" t="s">
        <v>0</v>
      </c>
      <c r="B19" s="3"/>
      <c r="C19" s="3" t="s">
        <v>1</v>
      </c>
      <c r="D19" s="155">
        <v>2.2499999999999999E-2</v>
      </c>
      <c r="E19" s="3"/>
      <c r="F19" s="3"/>
    </row>
    <row r="20" spans="1:6" ht="15" x14ac:dyDescent="0.2">
      <c r="A20" s="110" t="s">
        <v>2</v>
      </c>
      <c r="B20" s="4"/>
      <c r="C20" s="104" t="s">
        <v>195</v>
      </c>
      <c r="D20" s="104" t="s">
        <v>3</v>
      </c>
      <c r="F20" s="104" t="s">
        <v>192</v>
      </c>
    </row>
    <row r="21" spans="1:6" ht="15" x14ac:dyDescent="0.2">
      <c r="A21" s="111">
        <v>43555</v>
      </c>
      <c r="B21" s="4"/>
      <c r="D21" s="107"/>
      <c r="E21" s="107"/>
      <c r="F21" s="117">
        <v>10139.06</v>
      </c>
    </row>
    <row r="22" spans="1:6" ht="15" x14ac:dyDescent="0.2">
      <c r="A22" s="83" t="s">
        <v>232</v>
      </c>
      <c r="B22" s="4"/>
      <c r="C22" s="117"/>
      <c r="D22" s="117">
        <v>96.21</v>
      </c>
      <c r="E22" s="107"/>
      <c r="F22" s="117">
        <f>SUM(F21+D22)</f>
        <v>10235.269999999999</v>
      </c>
    </row>
    <row r="23" spans="1:6" ht="15.75" x14ac:dyDescent="0.25">
      <c r="A23" s="108" t="s">
        <v>106</v>
      </c>
      <c r="B23" s="4"/>
      <c r="C23" s="107"/>
      <c r="D23" s="117"/>
      <c r="E23" s="152">
        <v>43738</v>
      </c>
      <c r="F23" s="118">
        <f>SUM(F22-C23+D23)</f>
        <v>10235.269999999999</v>
      </c>
    </row>
    <row r="24" spans="1:6" ht="15" x14ac:dyDescent="0.2">
      <c r="A24" s="112"/>
      <c r="B24" s="112"/>
      <c r="C24" s="112"/>
      <c r="D24" s="112"/>
      <c r="E24" s="152"/>
      <c r="F24" s="112"/>
    </row>
    <row r="25" spans="1:6" ht="15.75" x14ac:dyDescent="0.25">
      <c r="A25" s="119" t="s">
        <v>107</v>
      </c>
      <c r="B25" s="112"/>
      <c r="C25" s="120"/>
      <c r="D25" s="114" t="s">
        <v>198</v>
      </c>
      <c r="E25" s="114"/>
    </row>
    <row r="26" spans="1:6" ht="15" x14ac:dyDescent="0.2">
      <c r="A26" s="112" t="s">
        <v>2</v>
      </c>
      <c r="B26" s="112"/>
      <c r="C26" s="104" t="s">
        <v>231</v>
      </c>
      <c r="D26" s="104" t="s">
        <v>196</v>
      </c>
      <c r="E26" s="112"/>
      <c r="F26" s="112"/>
    </row>
    <row r="27" spans="1:6" ht="15" x14ac:dyDescent="0.2">
      <c r="A27" s="115">
        <v>43555</v>
      </c>
      <c r="B27" s="112"/>
      <c r="E27" s="112"/>
      <c r="F27" s="114">
        <v>7864.17</v>
      </c>
    </row>
    <row r="28" spans="1:6" ht="15.75" x14ac:dyDescent="0.25">
      <c r="A28" s="115"/>
      <c r="B28" s="112"/>
      <c r="C28" s="117">
        <v>3745.66</v>
      </c>
      <c r="D28" s="114">
        <v>1042</v>
      </c>
      <c r="E28" s="152">
        <v>43738</v>
      </c>
      <c r="F28" s="118">
        <f>SUM(F27-C28+D28)</f>
        <v>5160.51</v>
      </c>
    </row>
    <row r="29" spans="1:6" ht="15.75" x14ac:dyDescent="0.25">
      <c r="A29" s="111"/>
      <c r="B29" s="4"/>
      <c r="C29" s="117"/>
      <c r="D29" s="117"/>
      <c r="F29" s="118"/>
    </row>
    <row r="32" spans="1:6" ht="15.75" x14ac:dyDescent="0.25">
      <c r="A32" s="119" t="s">
        <v>130</v>
      </c>
      <c r="B32" s="119"/>
      <c r="C32" s="119"/>
      <c r="D32" s="130">
        <f>SUM(D9+D16+D22)</f>
        <v>138.6</v>
      </c>
    </row>
    <row r="33" spans="3:6" ht="15.75" x14ac:dyDescent="0.25">
      <c r="C33" s="119" t="s">
        <v>108</v>
      </c>
      <c r="F33" s="130">
        <f>SUM(F10+F17+F23+F28)</f>
        <v>30253.29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1095-A14F-467B-B0E5-8FAC86A418A5}">
  <dimension ref="A1:G23"/>
  <sheetViews>
    <sheetView workbookViewId="0">
      <selection activeCell="G9" sqref="G9"/>
    </sheetView>
  </sheetViews>
  <sheetFormatPr defaultRowHeight="12.75" x14ac:dyDescent="0.2"/>
  <cols>
    <col min="1" max="2" width="14.5703125" customWidth="1"/>
    <col min="3" max="3" width="13.7109375" customWidth="1"/>
    <col min="4" max="4" width="14.28515625" customWidth="1"/>
    <col min="5" max="5" width="15" customWidth="1"/>
  </cols>
  <sheetData>
    <row r="1" spans="1:7" ht="18" x14ac:dyDescent="0.25">
      <c r="A1" s="124" t="s">
        <v>199</v>
      </c>
      <c r="B1" s="124"/>
      <c r="C1" s="144" t="s">
        <v>201</v>
      </c>
      <c r="D1" s="122"/>
      <c r="E1" s="121" t="s">
        <v>202</v>
      </c>
      <c r="F1" s="123"/>
    </row>
    <row r="2" spans="1:7" x14ac:dyDescent="0.2">
      <c r="A2" s="122"/>
      <c r="B2" s="122"/>
      <c r="C2" s="122"/>
      <c r="D2" s="143">
        <v>1.4999999999999999E-2</v>
      </c>
      <c r="E2" s="121" t="s">
        <v>204</v>
      </c>
      <c r="F2" s="123"/>
    </row>
    <row r="3" spans="1:7" ht="15" x14ac:dyDescent="0.2">
      <c r="A3" s="125" t="s">
        <v>2</v>
      </c>
      <c r="B3" s="125" t="s">
        <v>195</v>
      </c>
      <c r="C3" s="125" t="s">
        <v>196</v>
      </c>
      <c r="D3" s="125" t="s">
        <v>71</v>
      </c>
      <c r="E3" s="125" t="s">
        <v>192</v>
      </c>
      <c r="F3" s="123"/>
    </row>
    <row r="4" spans="1:7" ht="15" x14ac:dyDescent="0.2">
      <c r="A4" s="125"/>
      <c r="B4" s="125"/>
      <c r="C4" s="125"/>
      <c r="D4" s="125"/>
      <c r="E4" s="125"/>
      <c r="F4" s="123"/>
    </row>
    <row r="5" spans="1:7" ht="15" x14ac:dyDescent="0.2">
      <c r="A5" s="127">
        <v>43555</v>
      </c>
      <c r="B5" s="126"/>
      <c r="C5" s="126"/>
      <c r="D5" s="126"/>
      <c r="E5" s="126">
        <v>10139.06</v>
      </c>
      <c r="F5" s="123"/>
    </row>
    <row r="6" spans="1:7" ht="15" x14ac:dyDescent="0.2">
      <c r="A6" s="127">
        <v>43563</v>
      </c>
      <c r="B6" s="126"/>
      <c r="C6" s="126"/>
      <c r="D6" s="126">
        <v>12.92</v>
      </c>
      <c r="E6" s="126">
        <f t="shared" ref="E6:E17" si="0">SUM(E5-B6+C6+D6)</f>
        <v>10151.98</v>
      </c>
      <c r="F6" s="123"/>
    </row>
    <row r="7" spans="1:7" ht="15" x14ac:dyDescent="0.2">
      <c r="A7" s="127">
        <v>43593</v>
      </c>
      <c r="B7" s="122"/>
      <c r="C7" s="126"/>
      <c r="D7" s="126">
        <v>12.52</v>
      </c>
      <c r="E7" s="126">
        <f t="shared" si="0"/>
        <v>10164.5</v>
      </c>
      <c r="F7" s="123"/>
    </row>
    <row r="8" spans="1:7" ht="15" x14ac:dyDescent="0.2">
      <c r="A8" s="127">
        <v>43624</v>
      </c>
      <c r="B8" s="125"/>
      <c r="C8" s="125"/>
      <c r="D8" s="126">
        <v>12.95</v>
      </c>
      <c r="E8" s="126">
        <f t="shared" si="0"/>
        <v>10177.450000000001</v>
      </c>
      <c r="F8" s="83" t="s">
        <v>166</v>
      </c>
      <c r="G8" s="170">
        <v>2.2499999999999999E-2</v>
      </c>
    </row>
    <row r="9" spans="1:7" ht="15" x14ac:dyDescent="0.2">
      <c r="A9" s="127">
        <v>43654</v>
      </c>
      <c r="B9" s="125"/>
      <c r="C9" s="125"/>
      <c r="D9" s="126">
        <v>18.82</v>
      </c>
      <c r="E9" s="126">
        <f t="shared" si="0"/>
        <v>10196.27</v>
      </c>
      <c r="F9" t="s">
        <v>184</v>
      </c>
    </row>
    <row r="10" spans="1:7" ht="15" x14ac:dyDescent="0.2">
      <c r="A10" s="127">
        <v>43685</v>
      </c>
      <c r="B10" s="125"/>
      <c r="C10" s="125"/>
      <c r="D10" s="126">
        <v>19.48</v>
      </c>
      <c r="E10" s="126">
        <f t="shared" si="0"/>
        <v>10215.75</v>
      </c>
    </row>
    <row r="11" spans="1:7" ht="15" x14ac:dyDescent="0.2">
      <c r="A11" s="127">
        <v>43716</v>
      </c>
      <c r="B11" s="125"/>
      <c r="C11" s="125"/>
      <c r="D11" s="126">
        <v>19.52</v>
      </c>
      <c r="E11" s="126">
        <f t="shared" si="0"/>
        <v>10235.27</v>
      </c>
      <c r="F11" s="83" t="s">
        <v>166</v>
      </c>
    </row>
    <row r="12" spans="1:7" ht="15" x14ac:dyDescent="0.2">
      <c r="A12" s="127">
        <v>43746</v>
      </c>
      <c r="B12" s="125"/>
      <c r="C12" s="125"/>
      <c r="D12" s="126">
        <v>18.93</v>
      </c>
      <c r="E12" s="126">
        <f t="shared" si="0"/>
        <v>10254.200000000001</v>
      </c>
      <c r="F12" s="83" t="s">
        <v>184</v>
      </c>
    </row>
    <row r="13" spans="1:7" ht="15" x14ac:dyDescent="0.2">
      <c r="A13" s="127">
        <v>43777</v>
      </c>
      <c r="B13" s="125"/>
      <c r="C13" s="125"/>
      <c r="D13" s="126">
        <v>19.600000000000001</v>
      </c>
      <c r="E13" s="126">
        <f t="shared" si="0"/>
        <v>10273.800000000001</v>
      </c>
    </row>
    <row r="14" spans="1:7" ht="15" x14ac:dyDescent="0.2">
      <c r="A14" s="127">
        <v>43807</v>
      </c>
      <c r="B14" s="125"/>
      <c r="C14" s="125"/>
      <c r="D14" s="126">
        <v>19</v>
      </c>
      <c r="E14" s="126">
        <f t="shared" si="0"/>
        <v>10292.800000000001</v>
      </c>
    </row>
    <row r="15" spans="1:7" ht="15" x14ac:dyDescent="0.2">
      <c r="A15" s="127">
        <v>43473</v>
      </c>
      <c r="B15" s="125"/>
      <c r="C15" s="125"/>
      <c r="D15" s="126">
        <v>19.670000000000002</v>
      </c>
      <c r="E15" s="126">
        <f t="shared" si="0"/>
        <v>10312.470000000001</v>
      </c>
    </row>
    <row r="16" spans="1:7" ht="15" x14ac:dyDescent="0.2">
      <c r="A16" s="127">
        <v>43869</v>
      </c>
      <c r="B16" s="125"/>
      <c r="C16" s="125"/>
      <c r="D16" s="126">
        <v>19.71</v>
      </c>
      <c r="E16" s="126">
        <f t="shared" si="0"/>
        <v>10332.18</v>
      </c>
    </row>
    <row r="17" spans="1:7" ht="15" x14ac:dyDescent="0.2">
      <c r="A17" s="127">
        <v>43898</v>
      </c>
      <c r="B17" s="125"/>
      <c r="C17" s="125"/>
      <c r="D17" s="126">
        <v>18.47</v>
      </c>
      <c r="E17" s="126">
        <f t="shared" si="0"/>
        <v>10350.65</v>
      </c>
      <c r="F17" t="s">
        <v>184</v>
      </c>
      <c r="G17" s="123"/>
    </row>
    <row r="18" spans="1:7" ht="17.25" x14ac:dyDescent="0.35">
      <c r="A18" s="127">
        <v>43929</v>
      </c>
      <c r="B18" s="125"/>
      <c r="C18" s="125"/>
      <c r="D18" s="134"/>
      <c r="E18" s="129"/>
    </row>
    <row r="19" spans="1:7" ht="15" x14ac:dyDescent="0.2">
      <c r="A19" s="128"/>
      <c r="B19" s="125"/>
      <c r="C19" s="125" t="s">
        <v>200</v>
      </c>
      <c r="D19" s="126">
        <f>SUM(D6:D18)</f>
        <v>211.58999999999997</v>
      </c>
      <c r="E19" s="125"/>
    </row>
    <row r="20" spans="1:7" ht="15" x14ac:dyDescent="0.2">
      <c r="A20" s="128"/>
      <c r="B20" s="125"/>
      <c r="C20" s="125"/>
      <c r="D20" s="125"/>
      <c r="E20" s="125"/>
    </row>
    <row r="23" spans="1:7" x14ac:dyDescent="0.2">
      <c r="B23" s="154"/>
      <c r="C23" s="12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3"/>
  <sheetViews>
    <sheetView topLeftCell="A22" workbookViewId="0">
      <selection activeCell="E47" sqref="E47"/>
    </sheetView>
  </sheetViews>
  <sheetFormatPr defaultRowHeight="12.75" x14ac:dyDescent="0.2"/>
  <cols>
    <col min="1" max="1" width="26.7109375" customWidth="1"/>
    <col min="2" max="2" width="11.28515625" customWidth="1"/>
    <col min="3" max="5" width="11" style="77" customWidth="1"/>
  </cols>
  <sheetData>
    <row r="1" spans="1:8" ht="15.75" x14ac:dyDescent="0.25">
      <c r="A1" s="3" t="s">
        <v>270</v>
      </c>
      <c r="B1" s="24"/>
      <c r="E1" s="131"/>
      <c r="F1" s="123"/>
      <c r="G1" s="10"/>
      <c r="H1" s="10"/>
    </row>
    <row r="2" spans="1:8" x14ac:dyDescent="0.2">
      <c r="A2" s="6" t="s">
        <v>102</v>
      </c>
      <c r="B2" s="28"/>
      <c r="G2" s="10"/>
      <c r="H2" s="10"/>
    </row>
    <row r="3" spans="1:8" x14ac:dyDescent="0.2">
      <c r="A3" s="6" t="s">
        <v>189</v>
      </c>
      <c r="B3" s="28"/>
      <c r="F3" s="148"/>
      <c r="G3" s="10"/>
      <c r="H3" s="10"/>
    </row>
    <row r="4" spans="1:8" x14ac:dyDescent="0.2">
      <c r="A4" s="6"/>
      <c r="B4" s="28"/>
      <c r="D4" s="168" t="s">
        <v>271</v>
      </c>
      <c r="E4" s="169"/>
      <c r="F4" s="148"/>
      <c r="G4" s="10"/>
      <c r="H4" s="10"/>
    </row>
    <row r="5" spans="1:8" ht="15" x14ac:dyDescent="0.35">
      <c r="B5" s="25" t="s">
        <v>268</v>
      </c>
      <c r="C5" s="100"/>
      <c r="D5" s="164" t="s">
        <v>269</v>
      </c>
      <c r="F5" s="25" t="s">
        <v>90</v>
      </c>
      <c r="G5" s="10"/>
      <c r="H5" s="10"/>
    </row>
    <row r="6" spans="1:8" x14ac:dyDescent="0.2">
      <c r="A6" s="18" t="s">
        <v>93</v>
      </c>
      <c r="C6" s="100"/>
      <c r="G6" s="10"/>
      <c r="H6" s="10"/>
    </row>
    <row r="7" spans="1:8" x14ac:dyDescent="0.2">
      <c r="A7" t="s">
        <v>69</v>
      </c>
      <c r="B7" s="26"/>
      <c r="C7" s="100"/>
      <c r="D7" s="77">
        <f>'Check Register'!I61</f>
        <v>0</v>
      </c>
      <c r="F7" s="10">
        <f t="shared" ref="F7:F14" si="0">SUM(D7-B7)</f>
        <v>0</v>
      </c>
      <c r="G7" s="10"/>
      <c r="H7" s="10"/>
    </row>
    <row r="8" spans="1:8" x14ac:dyDescent="0.2">
      <c r="A8" t="s">
        <v>70</v>
      </c>
      <c r="B8" s="26">
        <v>200</v>
      </c>
      <c r="C8" s="100"/>
      <c r="D8" s="77">
        <f>'Check Register'!K61</f>
        <v>40</v>
      </c>
      <c r="F8" s="10">
        <f t="shared" si="0"/>
        <v>-160</v>
      </c>
      <c r="G8" s="10"/>
      <c r="H8" s="10"/>
    </row>
    <row r="9" spans="1:8" x14ac:dyDescent="0.2">
      <c r="A9" t="s">
        <v>72</v>
      </c>
      <c r="B9" s="26">
        <v>1415</v>
      </c>
      <c r="C9" s="100"/>
      <c r="D9" s="77">
        <f>'Check Register'!L61</f>
        <v>7090</v>
      </c>
      <c r="F9" s="10">
        <f t="shared" si="0"/>
        <v>5675</v>
      </c>
      <c r="G9" s="10"/>
      <c r="H9" s="10"/>
    </row>
    <row r="10" spans="1:8" x14ac:dyDescent="0.2">
      <c r="A10" t="s">
        <v>73</v>
      </c>
      <c r="B10" s="26">
        <v>5420</v>
      </c>
      <c r="C10" s="100"/>
      <c r="D10" s="77">
        <f>'Check Register'!M61</f>
        <v>4195</v>
      </c>
      <c r="F10" s="10">
        <f t="shared" si="0"/>
        <v>-1225</v>
      </c>
      <c r="G10" s="10"/>
      <c r="H10" s="10"/>
    </row>
    <row r="11" spans="1:8" x14ac:dyDescent="0.2">
      <c r="A11" t="s">
        <v>32</v>
      </c>
      <c r="B11" s="26">
        <v>2956</v>
      </c>
      <c r="C11" s="100"/>
      <c r="D11" s="77">
        <f>'Check Register'!N61</f>
        <v>4247</v>
      </c>
      <c r="F11" s="10">
        <f t="shared" si="0"/>
        <v>1291</v>
      </c>
      <c r="G11" s="10"/>
      <c r="H11" s="10"/>
    </row>
    <row r="12" spans="1:8" x14ac:dyDescent="0.2">
      <c r="A12" s="83" t="s">
        <v>272</v>
      </c>
      <c r="B12" s="26"/>
      <c r="C12" s="100"/>
      <c r="D12" s="77">
        <f>'Check Register'!O61</f>
        <v>314</v>
      </c>
      <c r="F12" s="10"/>
      <c r="G12" s="10"/>
      <c r="H12" s="10"/>
    </row>
    <row r="13" spans="1:8" x14ac:dyDescent="0.2">
      <c r="A13" s="6" t="s">
        <v>134</v>
      </c>
      <c r="B13" s="26"/>
      <c r="C13" s="100">
        <f>SUM(B7:B11)</f>
        <v>9991</v>
      </c>
      <c r="E13" s="77">
        <f>SUM(D7:D12)</f>
        <v>15886</v>
      </c>
      <c r="G13" s="10">
        <f>SUM(E13-C13)</f>
        <v>5895</v>
      </c>
      <c r="H13" s="10"/>
    </row>
    <row r="14" spans="1:8" x14ac:dyDescent="0.2">
      <c r="A14" t="s">
        <v>71</v>
      </c>
      <c r="B14" s="131">
        <v>292.26</v>
      </c>
      <c r="C14" s="133"/>
      <c r="D14" s="132">
        <f>Investments!D32</f>
        <v>138.6</v>
      </c>
      <c r="F14" s="10">
        <f t="shared" si="0"/>
        <v>-153.66</v>
      </c>
      <c r="G14" s="10"/>
      <c r="H14" s="10"/>
    </row>
    <row r="15" spans="1:8" s="6" customFormat="1" x14ac:dyDescent="0.2">
      <c r="A15" s="6" t="s">
        <v>68</v>
      </c>
      <c r="B15" s="27"/>
      <c r="C15" s="79">
        <f>SUM(B7:B14)</f>
        <v>10283.26</v>
      </c>
      <c r="D15" s="97"/>
      <c r="E15" s="163">
        <f>SUM(D7:D14)</f>
        <v>16024.6</v>
      </c>
      <c r="F15" s="81"/>
      <c r="G15" s="81"/>
      <c r="H15" s="12"/>
    </row>
    <row r="16" spans="1:8" x14ac:dyDescent="0.2">
      <c r="B16" s="26"/>
      <c r="C16" s="100"/>
      <c r="F16" s="81"/>
      <c r="G16" s="82"/>
      <c r="H16" s="10"/>
    </row>
    <row r="17" spans="1:8" x14ac:dyDescent="0.2">
      <c r="A17" s="18" t="s">
        <v>94</v>
      </c>
      <c r="B17" s="26"/>
      <c r="C17" s="100"/>
      <c r="F17" s="10"/>
      <c r="G17" s="10"/>
      <c r="H17" s="10"/>
    </row>
    <row r="18" spans="1:8" s="6" customFormat="1" x14ac:dyDescent="0.2">
      <c r="A18" s="6" t="s">
        <v>114</v>
      </c>
      <c r="B18" s="27"/>
      <c r="C18" s="79"/>
      <c r="D18" s="97">
        <f>'Check Register'!Q61</f>
        <v>0</v>
      </c>
      <c r="E18" s="97">
        <v>0</v>
      </c>
      <c r="F18" s="10">
        <f t="shared" ref="F18:F24" si="1">SUM(D18-B18)</f>
        <v>0</v>
      </c>
      <c r="G18" s="83" t="s">
        <v>188</v>
      </c>
      <c r="H18" s="12"/>
    </row>
    <row r="19" spans="1:8" x14ac:dyDescent="0.2">
      <c r="A19" s="6" t="s">
        <v>132</v>
      </c>
      <c r="B19" s="27">
        <v>6</v>
      </c>
      <c r="C19" s="79"/>
      <c r="D19" s="97">
        <f>'Check Register'!R61</f>
        <v>0</v>
      </c>
      <c r="E19" s="97">
        <v>6</v>
      </c>
      <c r="F19" s="10">
        <f t="shared" si="1"/>
        <v>-6</v>
      </c>
      <c r="H19" s="10"/>
    </row>
    <row r="20" spans="1:8" x14ac:dyDescent="0.2">
      <c r="A20" t="s">
        <v>64</v>
      </c>
      <c r="B20" s="26">
        <v>1552</v>
      </c>
      <c r="C20" s="100"/>
      <c r="D20" s="77">
        <f>'Check Register'!S61</f>
        <v>1695</v>
      </c>
      <c r="F20" s="10">
        <f t="shared" si="1"/>
        <v>143</v>
      </c>
      <c r="G20" s="10"/>
      <c r="H20" s="10"/>
    </row>
    <row r="21" spans="1:8" x14ac:dyDescent="0.2">
      <c r="A21" t="s">
        <v>22</v>
      </c>
      <c r="B21" s="26">
        <v>1991.36</v>
      </c>
      <c r="C21" s="100"/>
      <c r="D21" s="77">
        <f>'Check Register'!T61</f>
        <v>378.5200000000001</v>
      </c>
      <c r="F21" s="10">
        <f t="shared" si="1"/>
        <v>-1612.8399999999997</v>
      </c>
      <c r="G21" s="10"/>
      <c r="H21" s="10"/>
    </row>
    <row r="22" spans="1:8" x14ac:dyDescent="0.2">
      <c r="A22" t="s">
        <v>23</v>
      </c>
      <c r="B22" s="26">
        <v>554.51</v>
      </c>
      <c r="C22" s="100"/>
      <c r="D22" s="77">
        <f>'Check Register'!U61</f>
        <v>460.88</v>
      </c>
      <c r="F22" s="10">
        <f t="shared" si="1"/>
        <v>-93.63</v>
      </c>
      <c r="G22" s="10"/>
      <c r="H22" s="10"/>
    </row>
    <row r="23" spans="1:8" x14ac:dyDescent="0.2">
      <c r="A23" t="s">
        <v>50</v>
      </c>
      <c r="B23" s="166"/>
      <c r="C23" s="167"/>
      <c r="D23" s="77">
        <f>'Check Register'!V61</f>
        <v>2400</v>
      </c>
      <c r="F23" s="10">
        <f t="shared" si="1"/>
        <v>2400</v>
      </c>
      <c r="G23" s="165" t="s">
        <v>190</v>
      </c>
      <c r="H23" s="10"/>
    </row>
    <row r="24" spans="1:8" x14ac:dyDescent="0.2">
      <c r="A24" t="s">
        <v>25</v>
      </c>
      <c r="B24" s="26">
        <v>162.93</v>
      </c>
      <c r="C24" s="100"/>
      <c r="D24" s="77">
        <f>'Check Register'!W61</f>
        <v>857.76</v>
      </c>
      <c r="F24" s="10">
        <f t="shared" si="1"/>
        <v>694.82999999999993</v>
      </c>
      <c r="G24" s="10"/>
      <c r="H24" s="10"/>
    </row>
    <row r="25" spans="1:8" x14ac:dyDescent="0.2">
      <c r="A25" t="s">
        <v>65</v>
      </c>
      <c r="B25" s="26"/>
      <c r="C25" s="100"/>
      <c r="F25" s="10"/>
      <c r="G25" s="10"/>
      <c r="H25" s="10"/>
    </row>
    <row r="26" spans="1:8" s="6" customFormat="1" x14ac:dyDescent="0.2">
      <c r="A26" s="6" t="s">
        <v>98</v>
      </c>
      <c r="B26" s="27"/>
      <c r="C26" s="79">
        <f>SUM(B20:B25)</f>
        <v>4260.8</v>
      </c>
      <c r="E26" s="97">
        <f>SUM(D20:D24)</f>
        <v>5792.16</v>
      </c>
      <c r="F26" s="12"/>
      <c r="G26" s="10">
        <f>SUM(E26-C26)</f>
        <v>1531.3599999999997</v>
      </c>
      <c r="H26" s="12"/>
    </row>
    <row r="27" spans="1:8" x14ac:dyDescent="0.2">
      <c r="B27" s="26"/>
      <c r="C27" s="100"/>
      <c r="F27" s="10"/>
      <c r="G27" s="10"/>
      <c r="H27" s="10"/>
    </row>
    <row r="28" spans="1:8" s="6" customFormat="1" x14ac:dyDescent="0.2">
      <c r="A28" s="6" t="s">
        <v>76</v>
      </c>
      <c r="B28" s="97">
        <v>375</v>
      </c>
      <c r="C28" s="101">
        <v>375</v>
      </c>
      <c r="D28" s="99">
        <f>'Check Register'!X61</f>
        <v>375</v>
      </c>
      <c r="E28" s="99">
        <v>375</v>
      </c>
      <c r="F28" s="10">
        <f>SUM(D28-B28)</f>
        <v>0</v>
      </c>
      <c r="H28" s="12"/>
    </row>
    <row r="29" spans="1:8" x14ac:dyDescent="0.2">
      <c r="B29" s="26"/>
      <c r="C29" s="100"/>
      <c r="F29" s="10"/>
      <c r="G29" s="10"/>
      <c r="H29" s="10"/>
    </row>
    <row r="30" spans="1:8" x14ac:dyDescent="0.2">
      <c r="A30" t="s">
        <v>66</v>
      </c>
      <c r="B30" s="26">
        <v>190.41</v>
      </c>
      <c r="C30" s="100"/>
      <c r="D30" s="77">
        <f>'Check Register'!Y61</f>
        <v>0</v>
      </c>
      <c r="F30" s="10">
        <f>SUM(D30-B30)</f>
        <v>-190.41</v>
      </c>
      <c r="G30" s="10"/>
      <c r="H30" s="10"/>
    </row>
    <row r="31" spans="1:8" x14ac:dyDescent="0.2">
      <c r="A31" t="s">
        <v>39</v>
      </c>
      <c r="B31" s="26"/>
      <c r="C31" s="100"/>
      <c r="D31" s="77">
        <f>'Check Register'!Z61</f>
        <v>0</v>
      </c>
      <c r="F31" s="10">
        <f>SUM(D31-B31)</f>
        <v>0</v>
      </c>
      <c r="G31" s="10" t="s">
        <v>188</v>
      </c>
      <c r="H31" s="10"/>
    </row>
    <row r="32" spans="1:8" x14ac:dyDescent="0.2">
      <c r="A32" t="s">
        <v>40</v>
      </c>
      <c r="B32" s="26">
        <v>54</v>
      </c>
      <c r="C32" s="100"/>
      <c r="D32" s="77">
        <f>'Check Register'!AA61</f>
        <v>112</v>
      </c>
      <c r="F32" s="10">
        <f>SUM(D32-B32)</f>
        <v>58</v>
      </c>
      <c r="G32" s="10"/>
      <c r="H32" s="10"/>
    </row>
    <row r="33" spans="1:8" x14ac:dyDescent="0.2">
      <c r="A33" t="s">
        <v>17</v>
      </c>
      <c r="B33" s="26">
        <v>240</v>
      </c>
      <c r="C33" s="100"/>
      <c r="D33" s="77">
        <f>'Check Register'!AB61</f>
        <v>58.75</v>
      </c>
      <c r="F33" s="10">
        <f>SUM(D33-B33)</f>
        <v>-181.25</v>
      </c>
      <c r="G33" s="10"/>
      <c r="H33" s="10"/>
    </row>
    <row r="34" spans="1:8" x14ac:dyDescent="0.2">
      <c r="A34" t="s">
        <v>67</v>
      </c>
      <c r="B34" s="26">
        <v>90.85</v>
      </c>
      <c r="C34" s="100"/>
      <c r="D34" s="77">
        <f>'Check Register'!AC61</f>
        <v>198.78</v>
      </c>
      <c r="F34" s="10">
        <f>SUM(D34-B34)</f>
        <v>107.93</v>
      </c>
      <c r="G34" s="10"/>
      <c r="H34" s="10"/>
    </row>
    <row r="35" spans="1:8" s="6" customFormat="1" x14ac:dyDescent="0.2">
      <c r="A35" s="6" t="s">
        <v>96</v>
      </c>
      <c r="B35" s="27"/>
      <c r="C35" s="79">
        <f>SUM(B30:B34)</f>
        <v>575.26</v>
      </c>
      <c r="E35" s="97">
        <f>SUM(D30:D34)</f>
        <v>369.53</v>
      </c>
      <c r="F35" s="12"/>
      <c r="G35" s="10">
        <f>SUM(E35-C35)</f>
        <v>-205.73000000000002</v>
      </c>
      <c r="H35" s="12"/>
    </row>
    <row r="36" spans="1:8" s="6" customFormat="1" x14ac:dyDescent="0.2">
      <c r="A36" s="6" t="s">
        <v>95</v>
      </c>
      <c r="B36" s="12">
        <v>100</v>
      </c>
      <c r="C36" s="101">
        <v>100</v>
      </c>
      <c r="D36" s="99">
        <f>'Check Register'!AD61</f>
        <v>100</v>
      </c>
      <c r="E36" s="99">
        <v>100</v>
      </c>
      <c r="F36" s="12"/>
      <c r="G36" s="10">
        <f>SUM(E36-C36)</f>
        <v>0</v>
      </c>
      <c r="H36" s="12"/>
    </row>
    <row r="37" spans="1:8" x14ac:dyDescent="0.2">
      <c r="B37" s="26"/>
      <c r="C37" s="100"/>
      <c r="G37" s="10"/>
      <c r="H37" s="10"/>
    </row>
    <row r="38" spans="1:8" s="6" customFormat="1" x14ac:dyDescent="0.2">
      <c r="A38" s="6" t="s">
        <v>77</v>
      </c>
      <c r="B38" s="27">
        <v>415</v>
      </c>
      <c r="C38" s="79">
        <v>415</v>
      </c>
      <c r="D38" s="97">
        <f>'Check Register'!AE61</f>
        <v>440</v>
      </c>
      <c r="E38" s="97">
        <v>415</v>
      </c>
      <c r="F38" s="12"/>
      <c r="G38" s="10">
        <f>SUM(E38-C38)</f>
        <v>0</v>
      </c>
      <c r="H38" s="12"/>
    </row>
    <row r="39" spans="1:8" s="6" customFormat="1" x14ac:dyDescent="0.2">
      <c r="A39" s="6" t="s">
        <v>78</v>
      </c>
      <c r="B39" s="27">
        <v>1565</v>
      </c>
      <c r="C39" s="79">
        <v>1565</v>
      </c>
      <c r="D39" s="97">
        <f>'Check Register'!AF61</f>
        <v>1040</v>
      </c>
      <c r="E39" s="97">
        <v>1565</v>
      </c>
      <c r="F39" s="12"/>
      <c r="G39" s="10">
        <f>SUM(E39-C39)</f>
        <v>0</v>
      </c>
      <c r="H39" s="12"/>
    </row>
    <row r="40" spans="1:8" s="6" customFormat="1" x14ac:dyDescent="0.2">
      <c r="A40" s="6" t="s">
        <v>79</v>
      </c>
      <c r="B40" s="98">
        <v>1392.25</v>
      </c>
      <c r="C40" s="102">
        <v>1392.25</v>
      </c>
      <c r="D40" s="97">
        <f>'Check Register'!AG61</f>
        <v>0</v>
      </c>
      <c r="E40" s="97">
        <v>1392.25</v>
      </c>
      <c r="F40" s="12"/>
      <c r="G40" s="10">
        <f>SUM(E40-C40)</f>
        <v>0</v>
      </c>
      <c r="H40" s="12"/>
    </row>
    <row r="41" spans="1:8" x14ac:dyDescent="0.2">
      <c r="B41" s="26"/>
      <c r="C41" s="100"/>
      <c r="F41" s="10"/>
      <c r="G41" s="10"/>
      <c r="H41" s="10"/>
    </row>
    <row r="42" spans="1:8" x14ac:dyDescent="0.2">
      <c r="A42" t="s">
        <v>26</v>
      </c>
      <c r="B42" s="26">
        <v>165.5</v>
      </c>
      <c r="C42" s="100"/>
      <c r="D42" s="77">
        <f>'Check Register'!AH61</f>
        <v>0</v>
      </c>
      <c r="F42" s="10">
        <f>SUM(D42-B42)</f>
        <v>-165.5</v>
      </c>
      <c r="G42" s="10"/>
      <c r="H42" s="10"/>
    </row>
    <row r="43" spans="1:8" x14ac:dyDescent="0.2">
      <c r="A43" t="s">
        <v>75</v>
      </c>
      <c r="B43" s="26">
        <v>530</v>
      </c>
      <c r="C43" s="100"/>
      <c r="D43" s="77">
        <f>'Check Register'!AI61</f>
        <v>0</v>
      </c>
      <c r="F43" s="10">
        <f>SUM(D43-B43)</f>
        <v>-530</v>
      </c>
      <c r="G43" s="10"/>
      <c r="H43" s="10"/>
    </row>
    <row r="44" spans="1:8" s="6" customFormat="1" x14ac:dyDescent="0.2">
      <c r="A44" s="6" t="s">
        <v>97</v>
      </c>
      <c r="B44" s="27"/>
      <c r="C44" s="79">
        <f>SUM(B42:B43)</f>
        <v>695.5</v>
      </c>
      <c r="D44" s="97"/>
      <c r="E44" s="97"/>
      <c r="F44" s="12"/>
      <c r="G44" s="10">
        <f>SUM(E44-C44)</f>
        <v>-695.5</v>
      </c>
      <c r="H44" s="12"/>
    </row>
    <row r="45" spans="1:8" x14ac:dyDescent="0.2">
      <c r="A45" s="23" t="s">
        <v>110</v>
      </c>
      <c r="B45" s="26"/>
      <c r="C45" s="79"/>
      <c r="D45" s="97">
        <f>'Check Register'!AK61</f>
        <v>712.75</v>
      </c>
      <c r="E45" s="97"/>
      <c r="F45" s="10"/>
      <c r="G45" s="10">
        <f>SUM(E45-C45)</f>
        <v>0</v>
      </c>
      <c r="H45" s="10"/>
    </row>
    <row r="46" spans="1:8" x14ac:dyDescent="0.2">
      <c r="A46" s="23"/>
      <c r="B46" s="26"/>
      <c r="C46" s="100"/>
      <c r="F46" s="10"/>
      <c r="G46" s="10"/>
      <c r="H46" s="10"/>
    </row>
    <row r="47" spans="1:8" x14ac:dyDescent="0.2">
      <c r="A47" s="6" t="s">
        <v>133</v>
      </c>
      <c r="B47" s="26"/>
      <c r="C47" s="79">
        <f>SUM(B18:B46)</f>
        <v>9384.8100000000013</v>
      </c>
      <c r="D47" s="97"/>
      <c r="E47" s="163">
        <f>SUM(D18:D46)</f>
        <v>8829.4399999999987</v>
      </c>
      <c r="F47" s="10"/>
      <c r="G47" s="10">
        <f>SUM(E47-C47)</f>
        <v>-555.37000000000262</v>
      </c>
      <c r="H47" s="10"/>
    </row>
    <row r="48" spans="1:8" x14ac:dyDescent="0.2">
      <c r="A48" s="23"/>
      <c r="B48" s="26"/>
      <c r="C48" s="101"/>
      <c r="D48" s="99"/>
      <c r="E48" s="99"/>
      <c r="F48" s="81"/>
      <c r="G48" s="82"/>
      <c r="H48" s="10"/>
    </row>
    <row r="49" spans="1:8" s="6" customFormat="1" x14ac:dyDescent="0.2">
      <c r="A49" s="6" t="s">
        <v>74</v>
      </c>
      <c r="B49" s="27"/>
      <c r="C49" s="79">
        <f>SUM(C15-C47)</f>
        <v>898.44999999999891</v>
      </c>
      <c r="D49" s="97"/>
      <c r="E49" s="163">
        <f>SUM(E15-E47)</f>
        <v>7195.1600000000017</v>
      </c>
      <c r="F49" s="12"/>
      <c r="G49" s="12"/>
      <c r="H49" s="12"/>
    </row>
    <row r="51" spans="1:8" x14ac:dyDescent="0.2">
      <c r="A51" s="103" t="s">
        <v>191</v>
      </c>
      <c r="C51" s="103"/>
    </row>
    <row r="52" spans="1:8" x14ac:dyDescent="0.2">
      <c r="C52" s="103"/>
    </row>
    <row r="53" spans="1:8" x14ac:dyDescent="0.2">
      <c r="A53" s="8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Check Register</vt:lpstr>
      <vt:lpstr>Money Markets</vt:lpstr>
      <vt:lpstr>Cap. Campaign</vt:lpstr>
      <vt:lpstr>Expenses</vt:lpstr>
      <vt:lpstr>Income</vt:lpstr>
      <vt:lpstr>Investments</vt:lpstr>
      <vt:lpstr>CD</vt:lpstr>
      <vt:lpstr>2 yr. comparison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&amp; Margaret Brubaker</dc:creator>
  <cp:lastModifiedBy>Barry Brubaker</cp:lastModifiedBy>
  <cp:lastPrinted>2019-10-01T18:10:01Z</cp:lastPrinted>
  <dcterms:created xsi:type="dcterms:W3CDTF">2011-09-29T19:08:27Z</dcterms:created>
  <dcterms:modified xsi:type="dcterms:W3CDTF">2020-04-25T12:10:14Z</dcterms:modified>
</cp:coreProperties>
</file>